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steveg\Dropbox\Basil PoC\Light curves\High Light\Sinusoidal Wave\Data\Light Responses\"/>
    </mc:Choice>
  </mc:AlternateContent>
  <bookViews>
    <workbookView xWindow="0" yWindow="0" windowWidth="28800" windowHeight="11700"/>
  </bookViews>
  <sheets>
    <sheet name="2020_02_10_1200_1_basil_13" sheetId="1" r:id="rId1"/>
  </sheets>
  <calcPr calcId="162913"/>
</workbook>
</file>

<file path=xl/calcChain.xml><?xml version="1.0" encoding="utf-8"?>
<calcChain xmlns="http://schemas.openxmlformats.org/spreadsheetml/2006/main">
  <c r="P13" i="1" l="1"/>
  <c r="Z13" i="1" l="1"/>
  <c r="Z14" i="1"/>
  <c r="Z15" i="1"/>
  <c r="Z16" i="1"/>
  <c r="Z17" i="1"/>
  <c r="Z18" i="1"/>
  <c r="Z19" i="1"/>
  <c r="Z20" i="1"/>
  <c r="Z21" i="1"/>
  <c r="Z22" i="1"/>
  <c r="Z23" i="1"/>
  <c r="Z24" i="1"/>
  <c r="Z25" i="1"/>
  <c r="Q13" i="1" l="1"/>
  <c r="V13" i="1"/>
  <c r="CB13" i="1" s="1"/>
  <c r="X13" i="1"/>
  <c r="Y13" i="1"/>
  <c r="AH13" i="1"/>
  <c r="AJ13" i="1"/>
  <c r="BG13" i="1"/>
  <c r="E13" i="1" s="1"/>
  <c r="BY13" i="1" s="1"/>
  <c r="BI13" i="1"/>
  <c r="BJ13" i="1"/>
  <c r="BK13" i="1"/>
  <c r="BP13" i="1"/>
  <c r="BQ13" i="1" s="1"/>
  <c r="BS13" i="1"/>
  <c r="CA13" i="1"/>
  <c r="O13" i="1" s="1"/>
  <c r="CC13" i="1"/>
  <c r="CD13" i="1"/>
  <c r="CE13" i="1"/>
  <c r="Q14" i="1"/>
  <c r="V14" i="1"/>
  <c r="AC14" i="1" s="1"/>
  <c r="X14" i="1"/>
  <c r="Y14" i="1"/>
  <c r="AH14" i="1"/>
  <c r="AJ14" i="1" s="1"/>
  <c r="BG14" i="1"/>
  <c r="BH14" i="1" s="1"/>
  <c r="BI14" i="1"/>
  <c r="BJ14" i="1"/>
  <c r="BK14" i="1"/>
  <c r="BP14" i="1"/>
  <c r="BQ14" i="1" s="1"/>
  <c r="BT14" i="1" s="1"/>
  <c r="BS14" i="1"/>
  <c r="CA14" i="1"/>
  <c r="O14" i="1" s="1"/>
  <c r="CC14" i="1"/>
  <c r="P14" i="1" s="1"/>
  <c r="CD14" i="1"/>
  <c r="CE14" i="1"/>
  <c r="Q15" i="1"/>
  <c r="V15" i="1"/>
  <c r="X15" i="1"/>
  <c r="Y15" i="1"/>
  <c r="AH15" i="1"/>
  <c r="AJ15" i="1" s="1"/>
  <c r="BG15" i="1"/>
  <c r="E15" i="1" s="1"/>
  <c r="BI15" i="1"/>
  <c r="BJ15" i="1"/>
  <c r="BK15" i="1"/>
  <c r="BP15" i="1"/>
  <c r="BQ15" i="1" s="1"/>
  <c r="BT15" i="1" s="1"/>
  <c r="BS15" i="1"/>
  <c r="CA15" i="1"/>
  <c r="O15" i="1" s="1"/>
  <c r="CB15" i="1"/>
  <c r="CC15" i="1"/>
  <c r="P15" i="1" s="1"/>
  <c r="CD15" i="1"/>
  <c r="CE15" i="1"/>
  <c r="Q16" i="1"/>
  <c r="AC16" i="1" s="1"/>
  <c r="V16" i="1"/>
  <c r="X16" i="1"/>
  <c r="Y16" i="1"/>
  <c r="AH16" i="1"/>
  <c r="AJ16" i="1" s="1"/>
  <c r="BG16" i="1"/>
  <c r="BH16" i="1" s="1"/>
  <c r="AD16" i="1" s="1"/>
  <c r="BI16" i="1"/>
  <c r="BJ16" i="1"/>
  <c r="BK16" i="1"/>
  <c r="BP16" i="1"/>
  <c r="BQ16" i="1" s="1"/>
  <c r="BS16" i="1"/>
  <c r="CA16" i="1"/>
  <c r="O16" i="1" s="1"/>
  <c r="CB16" i="1"/>
  <c r="CC16" i="1"/>
  <c r="P16" i="1" s="1"/>
  <c r="CD16" i="1"/>
  <c r="CE16" i="1"/>
  <c r="Q17" i="1"/>
  <c r="V17" i="1"/>
  <c r="CB17" i="1" s="1"/>
  <c r="X17" i="1"/>
  <c r="Y17" i="1"/>
  <c r="AH17" i="1"/>
  <c r="AJ17" i="1" s="1"/>
  <c r="BG17" i="1"/>
  <c r="E17" i="1" s="1"/>
  <c r="BI17" i="1"/>
  <c r="BJ17" i="1"/>
  <c r="BK17" i="1"/>
  <c r="BP17" i="1"/>
  <c r="BQ17" i="1" s="1"/>
  <c r="BT17" i="1" s="1"/>
  <c r="BS17" i="1"/>
  <c r="CA17" i="1"/>
  <c r="O17" i="1" s="1"/>
  <c r="CC17" i="1"/>
  <c r="P17" i="1" s="1"/>
  <c r="CD17" i="1"/>
  <c r="CE17" i="1"/>
  <c r="Q18" i="1"/>
  <c r="V18" i="1"/>
  <c r="X18" i="1"/>
  <c r="Y18" i="1"/>
  <c r="AH18" i="1"/>
  <c r="AJ18" i="1" s="1"/>
  <c r="BG18" i="1"/>
  <c r="BH18" i="1" s="1"/>
  <c r="BI18" i="1"/>
  <c r="BJ18" i="1"/>
  <c r="BK18" i="1"/>
  <c r="BP18" i="1"/>
  <c r="BQ18" i="1" s="1"/>
  <c r="BT18" i="1" s="1"/>
  <c r="BS18" i="1"/>
  <c r="CA18" i="1"/>
  <c r="O18" i="1" s="1"/>
  <c r="CC18" i="1"/>
  <c r="P18" i="1" s="1"/>
  <c r="CD18" i="1"/>
  <c r="CE18" i="1"/>
  <c r="Q19" i="1"/>
  <c r="V19" i="1"/>
  <c r="X19" i="1"/>
  <c r="Y19" i="1"/>
  <c r="AH19" i="1"/>
  <c r="AJ19" i="1" s="1"/>
  <c r="BG19" i="1"/>
  <c r="E19" i="1" s="1"/>
  <c r="BI19" i="1"/>
  <c r="BJ19" i="1"/>
  <c r="BK19" i="1"/>
  <c r="BP19" i="1"/>
  <c r="BQ19" i="1" s="1"/>
  <c r="BS19" i="1"/>
  <c r="CA19" i="1"/>
  <c r="O19" i="1" s="1"/>
  <c r="CB19" i="1"/>
  <c r="CC19" i="1"/>
  <c r="P19" i="1" s="1"/>
  <c r="CD19" i="1"/>
  <c r="CE19" i="1"/>
  <c r="Q20" i="1"/>
  <c r="AC20" i="1" s="1"/>
  <c r="V20" i="1"/>
  <c r="X20" i="1"/>
  <c r="Y20" i="1"/>
  <c r="AH20" i="1"/>
  <c r="AJ20" i="1" s="1"/>
  <c r="BG20" i="1"/>
  <c r="BH20" i="1" s="1"/>
  <c r="AD20" i="1" s="1"/>
  <c r="BI20" i="1"/>
  <c r="BJ20" i="1"/>
  <c r="BK20" i="1"/>
  <c r="BP20" i="1"/>
  <c r="BQ20" i="1" s="1"/>
  <c r="BS20" i="1"/>
  <c r="CA20" i="1"/>
  <c r="O20" i="1" s="1"/>
  <c r="CB20" i="1"/>
  <c r="CC20" i="1"/>
  <c r="P20" i="1" s="1"/>
  <c r="CD20" i="1"/>
  <c r="CE20" i="1"/>
  <c r="Q21" i="1"/>
  <c r="V21" i="1"/>
  <c r="CB21" i="1" s="1"/>
  <c r="X21" i="1"/>
  <c r="Y21" i="1"/>
  <c r="AH21" i="1"/>
  <c r="AJ21" i="1" s="1"/>
  <c r="BG21" i="1"/>
  <c r="E21" i="1" s="1"/>
  <c r="BI21" i="1"/>
  <c r="BJ21" i="1"/>
  <c r="BK21" i="1"/>
  <c r="BP21" i="1"/>
  <c r="BQ21" i="1" s="1"/>
  <c r="BS21" i="1"/>
  <c r="CA21" i="1"/>
  <c r="O21" i="1" s="1"/>
  <c r="CC21" i="1"/>
  <c r="P21" i="1" s="1"/>
  <c r="CD21" i="1"/>
  <c r="CE21" i="1"/>
  <c r="O22" i="1"/>
  <c r="Q22" i="1"/>
  <c r="AC22" i="1" s="1"/>
  <c r="V22" i="1"/>
  <c r="CB22" i="1" s="1"/>
  <c r="X22" i="1"/>
  <c r="Y22" i="1"/>
  <c r="AH22" i="1"/>
  <c r="AJ22" i="1" s="1"/>
  <c r="BG22" i="1"/>
  <c r="BH22" i="1" s="1"/>
  <c r="BI22" i="1"/>
  <c r="BJ22" i="1"/>
  <c r="BK22" i="1"/>
  <c r="BP22" i="1"/>
  <c r="BQ22" i="1" s="1"/>
  <c r="BT22" i="1" s="1"/>
  <c r="BS22" i="1"/>
  <c r="CA22" i="1"/>
  <c r="CC22" i="1"/>
  <c r="P22" i="1" s="1"/>
  <c r="CD22" i="1"/>
  <c r="CE22" i="1"/>
  <c r="Q23" i="1"/>
  <c r="V23" i="1"/>
  <c r="CB23" i="1" s="1"/>
  <c r="X23" i="1"/>
  <c r="Y23" i="1"/>
  <c r="AH23" i="1"/>
  <c r="AJ23" i="1"/>
  <c r="BG23" i="1"/>
  <c r="E23" i="1" s="1"/>
  <c r="BI23" i="1"/>
  <c r="BJ23" i="1"/>
  <c r="BK23" i="1"/>
  <c r="BP23" i="1"/>
  <c r="BQ23" i="1" s="1"/>
  <c r="BT23" i="1" s="1"/>
  <c r="BS23" i="1"/>
  <c r="CA23" i="1"/>
  <c r="O23" i="1" s="1"/>
  <c r="CC23" i="1"/>
  <c r="P23" i="1" s="1"/>
  <c r="CD23" i="1"/>
  <c r="CE23" i="1"/>
  <c r="Q24" i="1"/>
  <c r="AC24" i="1" s="1"/>
  <c r="V24" i="1"/>
  <c r="CB24" i="1" s="1"/>
  <c r="X24" i="1"/>
  <c r="Y24" i="1"/>
  <c r="AH24" i="1"/>
  <c r="AJ24" i="1" s="1"/>
  <c r="BG24" i="1"/>
  <c r="E24" i="1" s="1"/>
  <c r="BI24" i="1"/>
  <c r="BJ24" i="1"/>
  <c r="BK24" i="1"/>
  <c r="BP24" i="1"/>
  <c r="BQ24" i="1" s="1"/>
  <c r="BT24" i="1" s="1"/>
  <c r="BS24" i="1"/>
  <c r="CA24" i="1"/>
  <c r="O24" i="1" s="1"/>
  <c r="CC24" i="1"/>
  <c r="P24" i="1" s="1"/>
  <c r="CD24" i="1"/>
  <c r="CE24" i="1"/>
  <c r="E25" i="1"/>
  <c r="Q25" i="1"/>
  <c r="AC25" i="1" s="1"/>
  <c r="V25" i="1"/>
  <c r="X25" i="1"/>
  <c r="Y25" i="1"/>
  <c r="AH25" i="1"/>
  <c r="AJ25" i="1" s="1"/>
  <c r="BG25" i="1"/>
  <c r="BH25" i="1" s="1"/>
  <c r="AD25" i="1" s="1"/>
  <c r="BI25" i="1"/>
  <c r="BJ25" i="1"/>
  <c r="BK25" i="1"/>
  <c r="BP25" i="1"/>
  <c r="BQ25" i="1" s="1"/>
  <c r="BS25" i="1"/>
  <c r="CA25" i="1"/>
  <c r="O25" i="1" s="1"/>
  <c r="CB25" i="1"/>
  <c r="CC25" i="1"/>
  <c r="P25" i="1" s="1"/>
  <c r="CD25" i="1"/>
  <c r="CE25" i="1"/>
  <c r="BY24" i="1" l="1"/>
  <c r="BH23" i="1"/>
  <c r="AD23" i="1" s="1"/>
  <c r="BT21" i="1"/>
  <c r="AC18" i="1"/>
  <c r="E22" i="1"/>
  <c r="BY22" i="1" s="1"/>
  <c r="BT25" i="1"/>
  <c r="E20" i="1"/>
  <c r="E16" i="1"/>
  <c r="BL25" i="1"/>
  <c r="AF25" i="1" s="1"/>
  <c r="BM25" i="1" s="1"/>
  <c r="BH21" i="1"/>
  <c r="AD21" i="1" s="1"/>
  <c r="BL14" i="1"/>
  <c r="AF14" i="1" s="1"/>
  <c r="BM14" i="1" s="1"/>
  <c r="BN14" i="1" s="1"/>
  <c r="BO14" i="1" s="1"/>
  <c r="BR14" i="1" s="1"/>
  <c r="F14" i="1" s="1"/>
  <c r="BU14" i="1" s="1"/>
  <c r="G14" i="1" s="1"/>
  <c r="E14" i="1"/>
  <c r="BY14" i="1" s="1"/>
  <c r="AC13" i="1"/>
  <c r="BY17" i="1"/>
  <c r="BY21" i="1"/>
  <c r="BH17" i="1"/>
  <c r="AD17" i="1" s="1"/>
  <c r="AC17" i="1"/>
  <c r="BT16" i="1"/>
  <c r="CB14" i="1"/>
  <c r="BT13" i="1"/>
  <c r="BL18" i="1"/>
  <c r="AF18" i="1" s="1"/>
  <c r="BM18" i="1" s="1"/>
  <c r="BN18" i="1" s="1"/>
  <c r="BO18" i="1" s="1"/>
  <c r="BR18" i="1" s="1"/>
  <c r="F18" i="1" s="1"/>
  <c r="AC15" i="1"/>
  <c r="BY25" i="1"/>
  <c r="BH24" i="1"/>
  <c r="AD24" i="1" s="1"/>
  <c r="BT19" i="1"/>
  <c r="CB18" i="1"/>
  <c r="BL16" i="1"/>
  <c r="AF16" i="1" s="1"/>
  <c r="BM16" i="1" s="1"/>
  <c r="BN16" i="1" s="1"/>
  <c r="BO16" i="1" s="1"/>
  <c r="BR16" i="1" s="1"/>
  <c r="F16" i="1" s="1"/>
  <c r="BU16" i="1" s="1"/>
  <c r="G16" i="1" s="1"/>
  <c r="BH15" i="1"/>
  <c r="AD15" i="1" s="1"/>
  <c r="BY20" i="1"/>
  <c r="AC21" i="1"/>
  <c r="BT20" i="1"/>
  <c r="AC19" i="1"/>
  <c r="BY16" i="1"/>
  <c r="BL20" i="1"/>
  <c r="AF20" i="1" s="1"/>
  <c r="BM20" i="1" s="1"/>
  <c r="BN20" i="1" s="1"/>
  <c r="BO20" i="1" s="1"/>
  <c r="BR20" i="1" s="1"/>
  <c r="F20" i="1" s="1"/>
  <c r="BU20" i="1" s="1"/>
  <c r="G20" i="1" s="1"/>
  <c r="E18" i="1"/>
  <c r="BH13" i="1"/>
  <c r="AD13" i="1" s="1"/>
  <c r="AC23" i="1"/>
  <c r="BH19" i="1"/>
  <c r="AD19" i="1" s="1"/>
  <c r="W23" i="1"/>
  <c r="BY23" i="1"/>
  <c r="W19" i="1"/>
  <c r="BY19" i="1"/>
  <c r="AD14" i="1"/>
  <c r="BN25" i="1"/>
  <c r="BO25" i="1" s="1"/>
  <c r="BR25" i="1" s="1"/>
  <c r="F25" i="1" s="1"/>
  <c r="BU25" i="1" s="1"/>
  <c r="G25" i="1" s="1"/>
  <c r="AE25" i="1"/>
  <c r="BL22" i="1"/>
  <c r="AF22" i="1" s="1"/>
  <c r="BM22" i="1" s="1"/>
  <c r="AD18" i="1"/>
  <c r="W15" i="1"/>
  <c r="BY15" i="1"/>
  <c r="AD22" i="1"/>
  <c r="W25" i="1"/>
  <c r="W21" i="1"/>
  <c r="W17" i="1"/>
  <c r="W13" i="1"/>
  <c r="W24" i="1"/>
  <c r="W20" i="1"/>
  <c r="W16" i="1"/>
  <c r="BL23" i="1"/>
  <c r="AF23" i="1" s="1"/>
  <c r="BM23" i="1" s="1"/>
  <c r="BL19" i="1"/>
  <c r="AF19" i="1" s="1"/>
  <c r="BM19" i="1" s="1"/>
  <c r="BL15" i="1"/>
  <c r="AF15" i="1" s="1"/>
  <c r="BM15" i="1" s="1"/>
  <c r="BL21" i="1" l="1"/>
  <c r="AF21" i="1" s="1"/>
  <c r="BM21" i="1" s="1"/>
  <c r="AE20" i="1"/>
  <c r="AE14" i="1"/>
  <c r="W22" i="1"/>
  <c r="AE16" i="1"/>
  <c r="W14" i="1"/>
  <c r="BU18" i="1"/>
  <c r="G18" i="1" s="1"/>
  <c r="BV18" i="1" s="1"/>
  <c r="BX18" i="1"/>
  <c r="BX25" i="1"/>
  <c r="BZ25" i="1" s="1"/>
  <c r="BX20" i="1"/>
  <c r="BZ20" i="1" s="1"/>
  <c r="BL24" i="1"/>
  <c r="AF24" i="1" s="1"/>
  <c r="BM24" i="1" s="1"/>
  <c r="AE18" i="1"/>
  <c r="W18" i="1"/>
  <c r="BY18" i="1"/>
  <c r="BL13" i="1"/>
  <c r="AF13" i="1" s="1"/>
  <c r="BM13" i="1" s="1"/>
  <c r="BL17" i="1"/>
  <c r="AF17" i="1" s="1"/>
  <c r="BM17" i="1" s="1"/>
  <c r="AE23" i="1"/>
  <c r="BN23" i="1"/>
  <c r="BO23" i="1" s="1"/>
  <c r="BR23" i="1" s="1"/>
  <c r="F23" i="1" s="1"/>
  <c r="BU23" i="1" s="1"/>
  <c r="G23" i="1" s="1"/>
  <c r="BV25" i="1"/>
  <c r="BW25" i="1"/>
  <c r="AE15" i="1"/>
  <c r="BN15" i="1"/>
  <c r="BO15" i="1" s="1"/>
  <c r="BR15" i="1" s="1"/>
  <c r="F15" i="1" s="1"/>
  <c r="BW16" i="1"/>
  <c r="BV16" i="1"/>
  <c r="AE19" i="1"/>
  <c r="BN19" i="1"/>
  <c r="BO19" i="1" s="1"/>
  <c r="BR19" i="1" s="1"/>
  <c r="F19" i="1" s="1"/>
  <c r="BX16" i="1"/>
  <c r="BZ16" i="1" s="1"/>
  <c r="BX14" i="1"/>
  <c r="BZ14" i="1" s="1"/>
  <c r="BV20" i="1"/>
  <c r="BW20" i="1"/>
  <c r="BN22" i="1"/>
  <c r="BO22" i="1" s="1"/>
  <c r="BR22" i="1" s="1"/>
  <c r="F22" i="1" s="1"/>
  <c r="AE22" i="1"/>
  <c r="BV14" i="1"/>
  <c r="BW14" i="1"/>
  <c r="AE21" i="1" l="1"/>
  <c r="BN21" i="1"/>
  <c r="BO21" i="1" s="1"/>
  <c r="BR21" i="1" s="1"/>
  <c r="F21" i="1" s="1"/>
  <c r="BU21" i="1" s="1"/>
  <c r="G21" i="1" s="1"/>
  <c r="BW18" i="1"/>
  <c r="BX23" i="1"/>
  <c r="BZ23" i="1" s="1"/>
  <c r="BN24" i="1"/>
  <c r="BO24" i="1" s="1"/>
  <c r="BR24" i="1" s="1"/>
  <c r="F24" i="1" s="1"/>
  <c r="AE24" i="1"/>
  <c r="AE17" i="1"/>
  <c r="BN17" i="1"/>
  <c r="BO17" i="1" s="1"/>
  <c r="BR17" i="1" s="1"/>
  <c r="F17" i="1" s="1"/>
  <c r="BU17" i="1" s="1"/>
  <c r="G17" i="1" s="1"/>
  <c r="BN13" i="1"/>
  <c r="BO13" i="1" s="1"/>
  <c r="BR13" i="1" s="1"/>
  <c r="F13" i="1" s="1"/>
  <c r="AE13" i="1"/>
  <c r="BZ18" i="1"/>
  <c r="BU19" i="1"/>
  <c r="G19" i="1" s="1"/>
  <c r="BX19" i="1"/>
  <c r="BZ19" i="1" s="1"/>
  <c r="BU15" i="1"/>
  <c r="G15" i="1" s="1"/>
  <c r="BX15" i="1"/>
  <c r="BZ15" i="1" s="1"/>
  <c r="BU22" i="1"/>
  <c r="G22" i="1" s="1"/>
  <c r="BX22" i="1"/>
  <c r="BZ22" i="1" s="1"/>
  <c r="BV23" i="1"/>
  <c r="BW23" i="1"/>
  <c r="BW21" i="1" l="1"/>
  <c r="BV21" i="1"/>
  <c r="BX21" i="1"/>
  <c r="BZ21" i="1" s="1"/>
  <c r="BX17" i="1"/>
  <c r="BZ17" i="1" s="1"/>
  <c r="BV17" i="1"/>
  <c r="BW17" i="1"/>
  <c r="BU24" i="1"/>
  <c r="G24" i="1" s="1"/>
  <c r="BX24" i="1"/>
  <c r="BZ24" i="1" s="1"/>
  <c r="BU13" i="1"/>
  <c r="G13" i="1" s="1"/>
  <c r="BX13" i="1"/>
  <c r="BZ13" i="1" s="1"/>
  <c r="BV22" i="1"/>
  <c r="BW22" i="1"/>
  <c r="BV15" i="1"/>
  <c r="BW15" i="1"/>
  <c r="BV19" i="1"/>
  <c r="BW19" i="1"/>
  <c r="BW13" i="1" l="1"/>
  <c r="BV13" i="1"/>
  <c r="BV24" i="1"/>
  <c r="BW24" i="1"/>
</calcChain>
</file>

<file path=xl/sharedStrings.xml><?xml version="1.0" encoding="utf-8"?>
<sst xmlns="http://schemas.openxmlformats.org/spreadsheetml/2006/main" count="193" uniqueCount="112">
  <si>
    <t>OPEN 6.3.4</t>
  </si>
  <si>
    <t>Mon Feb 10 2020 11:44:41</t>
  </si>
  <si>
    <t>Unit=</t>
  </si>
  <si>
    <t>PSC-0223</t>
  </si>
  <si>
    <t>LCF=</t>
  </si>
  <si>
    <t>LCF-2124</t>
  </si>
  <si>
    <t>LCFCals=</t>
  </si>
  <si>
    <t>LightSource=</t>
  </si>
  <si>
    <t>6400-40 Fluorometer</t>
  </si>
  <si>
    <t>A/D AvgTime=</t>
  </si>
  <si>
    <t>Config=</t>
  </si>
  <si>
    <t>/User/Configs/UserPrefs/LCF2124.xml</t>
  </si>
  <si>
    <t>Remark=</t>
  </si>
  <si>
    <t>sin</t>
  </si>
  <si>
    <t>Obs</t>
  </si>
  <si>
    <t>HHMMSS</t>
  </si>
  <si>
    <t>FTime</t>
  </si>
  <si>
    <t>EBal?</t>
  </si>
  <si>
    <t>Photo</t>
  </si>
  <si>
    <t>Cond</t>
  </si>
  <si>
    <t>Ci</t>
  </si>
  <si>
    <t>FCnt</t>
  </si>
  <si>
    <t>DCnt</t>
  </si>
  <si>
    <t>Fo</t>
  </si>
  <si>
    <t>Fm</t>
  </si>
  <si>
    <t>Fs</t>
  </si>
  <si>
    <t>Fv/Fm</t>
  </si>
  <si>
    <t>PhiPS2</t>
  </si>
  <si>
    <t>Adark</t>
  </si>
  <si>
    <t>RedAbs</t>
  </si>
  <si>
    <t>BlueAbs</t>
  </si>
  <si>
    <t>%Blue</t>
  </si>
  <si>
    <t>LeafAbs</t>
  </si>
  <si>
    <t>PhiCO2</t>
  </si>
  <si>
    <t>qP</t>
  </si>
  <si>
    <t>qN</t>
  </si>
  <si>
    <t>NPQ</t>
  </si>
  <si>
    <t>ParIn@Fs</t>
  </si>
  <si>
    <t>PS2/1</t>
  </si>
  <si>
    <t>ETR</t>
  </si>
  <si>
    <t>Trmmol</t>
  </si>
  <si>
    <t>VpdL</t>
  </si>
  <si>
    <t>CTleaf</t>
  </si>
  <si>
    <t>Area</t>
  </si>
  <si>
    <t>BLC_1</t>
  </si>
  <si>
    <t>StmRat</t>
  </si>
  <si>
    <t>BLCond</t>
  </si>
  <si>
    <t>Tair</t>
  </si>
  <si>
    <t>Tleaf</t>
  </si>
  <si>
    <t>TBlk</t>
  </si>
  <si>
    <t>CO2R</t>
  </si>
  <si>
    <t>CO2S</t>
  </si>
  <si>
    <t>H2OR</t>
  </si>
  <si>
    <t>H2OS</t>
  </si>
  <si>
    <t>RH_R</t>
  </si>
  <si>
    <t>RH_S</t>
  </si>
  <si>
    <t>Flow</t>
  </si>
  <si>
    <t>PARi</t>
  </si>
  <si>
    <t>PARo</t>
  </si>
  <si>
    <t>Press</t>
  </si>
  <si>
    <t>CsMch</t>
  </si>
  <si>
    <t>HsMch</t>
  </si>
  <si>
    <t>StableF</t>
  </si>
  <si>
    <t>BLCslope</t>
  </si>
  <si>
    <t>BLCoffst</t>
  </si>
  <si>
    <t>f_parin</t>
  </si>
  <si>
    <t>f_parout</t>
  </si>
  <si>
    <t>alphaK</t>
  </si>
  <si>
    <t>Status</t>
  </si>
  <si>
    <t>fda</t>
  </si>
  <si>
    <t>Trans</t>
  </si>
  <si>
    <t>Tair_K</t>
  </si>
  <si>
    <t>Twall_K</t>
  </si>
  <si>
    <t>R(W/m2)</t>
  </si>
  <si>
    <t>Tl-Ta</t>
  </si>
  <si>
    <t>SVTleaf</t>
  </si>
  <si>
    <t>h2o_i</t>
  </si>
  <si>
    <t>h20diff</t>
  </si>
  <si>
    <t>CTair</t>
  </si>
  <si>
    <t>SVTair</t>
  </si>
  <si>
    <t>CndTotal</t>
  </si>
  <si>
    <t>vp_kPa</t>
  </si>
  <si>
    <t>VpdA</t>
  </si>
  <si>
    <t>CndCO2</t>
  </si>
  <si>
    <t>Ci_Pa</t>
  </si>
  <si>
    <t>Ci/Ca</t>
  </si>
  <si>
    <t>RHsfc</t>
  </si>
  <si>
    <t>C2sfc</t>
  </si>
  <si>
    <t>AHs/Cs</t>
  </si>
  <si>
    <t>Fv</t>
  </si>
  <si>
    <t>PARabs</t>
  </si>
  <si>
    <t>Fv'</t>
  </si>
  <si>
    <t>qP_Fo</t>
  </si>
  <si>
    <t>qN_Fo</t>
  </si>
  <si>
    <t>in</t>
  </si>
  <si>
    <t>out</t>
  </si>
  <si>
    <t>11:53:12</t>
  </si>
  <si>
    <t>12:11:03</t>
  </si>
  <si>
    <t>12:12:44</t>
  </si>
  <si>
    <t>12:14:44</t>
  </si>
  <si>
    <t>12:16:17</t>
  </si>
  <si>
    <t>12:17:56</t>
  </si>
  <si>
    <t>12:19:24</t>
  </si>
  <si>
    <t>12:20:48</t>
  </si>
  <si>
    <t>12:23:13</t>
  </si>
  <si>
    <t>12:24:37</t>
  </si>
  <si>
    <t>12:26:07</t>
  </si>
  <si>
    <t>12:27:30</t>
  </si>
  <si>
    <t>13:03:42</t>
  </si>
  <si>
    <t>Fop</t>
  </si>
  <si>
    <t>Fmp</t>
  </si>
  <si>
    <t>FvpFmp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</si>
</sst>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98"/>
  <sheetViews>
    <sheetView tabSelected="1" topLeftCell="A8" workbookViewId="0">
      <selection activeCell="P14" sqref="P14"/>
    </sheetView>
  </sheetViews>
  <sheetFormatPr defaultRowHeight="15" x14ac:dyDescent="0.25"/>
  <sheetData>
    <row r="1" spans="1:83" x14ac:dyDescent="0.25">
      <c r="A1" s="1" t="s">
        <v>0</v>
      </c>
    </row>
    <row r="2" spans="1:83" x14ac:dyDescent="0.25">
      <c r="A2" s="1" t="s">
        <v>1</v>
      </c>
    </row>
    <row r="3" spans="1:83" x14ac:dyDescent="0.25">
      <c r="A3" s="1" t="s">
        <v>2</v>
      </c>
      <c r="B3" s="1" t="s">
        <v>3</v>
      </c>
    </row>
    <row r="4" spans="1:83" x14ac:dyDescent="0.25">
      <c r="A4" s="1" t="s">
        <v>4</v>
      </c>
      <c r="B4" s="1" t="s">
        <v>5</v>
      </c>
    </row>
    <row r="5" spans="1:83" x14ac:dyDescent="0.25">
      <c r="A5" s="1" t="s">
        <v>6</v>
      </c>
      <c r="B5" s="1">
        <v>-1.9199999570846558</v>
      </c>
      <c r="C5" s="1">
        <v>-0.30000001192092896</v>
      </c>
      <c r="D5" s="1">
        <v>-2940</v>
      </c>
    </row>
    <row r="6" spans="1:83" x14ac:dyDescent="0.25">
      <c r="A6" s="1" t="s">
        <v>7</v>
      </c>
      <c r="B6" s="1" t="s">
        <v>8</v>
      </c>
      <c r="C6" s="1">
        <v>1</v>
      </c>
      <c r="D6" s="1">
        <v>0.15999999642372131</v>
      </c>
    </row>
    <row r="7" spans="1:83" x14ac:dyDescent="0.25">
      <c r="A7" s="1" t="s">
        <v>9</v>
      </c>
      <c r="B7" s="1">
        <v>4</v>
      </c>
    </row>
    <row r="8" spans="1:83" x14ac:dyDescent="0.25">
      <c r="A8" s="1" t="s">
        <v>10</v>
      </c>
      <c r="B8" s="1" t="s">
        <v>11</v>
      </c>
    </row>
    <row r="9" spans="1:83" x14ac:dyDescent="0.25">
      <c r="A9" s="1" t="s">
        <v>12</v>
      </c>
      <c r="B9" s="1" t="s">
        <v>13</v>
      </c>
    </row>
    <row r="11" spans="1:83" x14ac:dyDescent="0.25">
      <c r="A11" s="1" t="s">
        <v>14</v>
      </c>
      <c r="B11" s="1" t="s">
        <v>15</v>
      </c>
      <c r="C11" s="1" t="s">
        <v>16</v>
      </c>
      <c r="D11" s="1" t="s">
        <v>17</v>
      </c>
      <c r="E11" s="1" t="s">
        <v>18</v>
      </c>
      <c r="F11" s="1" t="s">
        <v>19</v>
      </c>
      <c r="G11" s="1" t="s">
        <v>20</v>
      </c>
      <c r="H11" s="1" t="s">
        <v>21</v>
      </c>
      <c r="I11" s="1" t="s">
        <v>22</v>
      </c>
      <c r="J11" s="1" t="s">
        <v>23</v>
      </c>
      <c r="K11" s="1" t="s">
        <v>24</v>
      </c>
      <c r="L11" s="1" t="s">
        <v>109</v>
      </c>
      <c r="M11" s="1" t="s">
        <v>110</v>
      </c>
      <c r="N11" s="1" t="s">
        <v>25</v>
      </c>
      <c r="O11" s="1" t="s">
        <v>26</v>
      </c>
      <c r="P11" s="1" t="s">
        <v>111</v>
      </c>
      <c r="Q11" s="1" t="s">
        <v>27</v>
      </c>
      <c r="R11" s="1" t="s">
        <v>28</v>
      </c>
      <c r="S11" s="1" t="s">
        <v>29</v>
      </c>
      <c r="T11" s="1" t="s">
        <v>30</v>
      </c>
      <c r="U11" s="1" t="s">
        <v>31</v>
      </c>
      <c r="V11" s="1" t="s">
        <v>32</v>
      </c>
      <c r="W11" s="1" t="s">
        <v>33</v>
      </c>
      <c r="X11" s="1" t="s">
        <v>34</v>
      </c>
      <c r="Y11" s="1" t="s">
        <v>35</v>
      </c>
      <c r="Z11" s="1" t="s">
        <v>36</v>
      </c>
      <c r="AA11" s="1" t="s">
        <v>37</v>
      </c>
      <c r="AB11" s="1" t="s">
        <v>38</v>
      </c>
      <c r="AC11" s="1" t="s">
        <v>39</v>
      </c>
      <c r="AD11" s="1" t="s">
        <v>40</v>
      </c>
      <c r="AE11" s="1" t="s">
        <v>41</v>
      </c>
      <c r="AF11" s="1" t="s">
        <v>42</v>
      </c>
      <c r="AG11" s="1" t="s">
        <v>43</v>
      </c>
      <c r="AH11" s="1" t="s">
        <v>44</v>
      </c>
      <c r="AI11" s="1" t="s">
        <v>45</v>
      </c>
      <c r="AJ11" s="1" t="s">
        <v>46</v>
      </c>
      <c r="AK11" s="1" t="s">
        <v>47</v>
      </c>
      <c r="AL11" s="1" t="s">
        <v>48</v>
      </c>
      <c r="AM11" s="1" t="s">
        <v>49</v>
      </c>
      <c r="AN11" s="1" t="s">
        <v>50</v>
      </c>
      <c r="AO11" s="1" t="s">
        <v>51</v>
      </c>
      <c r="AP11" s="1" t="s">
        <v>52</v>
      </c>
      <c r="AQ11" s="1" t="s">
        <v>53</v>
      </c>
      <c r="AR11" s="1" t="s">
        <v>54</v>
      </c>
      <c r="AS11" s="1" t="s">
        <v>55</v>
      </c>
      <c r="AT11" s="1" t="s">
        <v>56</v>
      </c>
      <c r="AU11" s="1" t="s">
        <v>57</v>
      </c>
      <c r="AV11" s="1" t="s">
        <v>58</v>
      </c>
      <c r="AW11" s="1" t="s">
        <v>59</v>
      </c>
      <c r="AX11" s="1" t="s">
        <v>60</v>
      </c>
      <c r="AY11" s="1" t="s">
        <v>61</v>
      </c>
      <c r="AZ11" s="1" t="s">
        <v>62</v>
      </c>
      <c r="BA11" s="1" t="s">
        <v>63</v>
      </c>
      <c r="BB11" s="1" t="s">
        <v>64</v>
      </c>
      <c r="BC11" s="1" t="s">
        <v>65</v>
      </c>
      <c r="BD11" s="1" t="s">
        <v>66</v>
      </c>
      <c r="BE11" s="1" t="s">
        <v>67</v>
      </c>
      <c r="BF11" s="1" t="s">
        <v>68</v>
      </c>
      <c r="BG11" s="1" t="s">
        <v>69</v>
      </c>
      <c r="BH11" s="1" t="s">
        <v>70</v>
      </c>
      <c r="BI11" s="1" t="s">
        <v>71</v>
      </c>
      <c r="BJ11" s="1" t="s">
        <v>72</v>
      </c>
      <c r="BK11" s="1" t="s">
        <v>73</v>
      </c>
      <c r="BL11" s="1" t="s">
        <v>74</v>
      </c>
      <c r="BM11" s="1" t="s">
        <v>75</v>
      </c>
      <c r="BN11" s="1" t="s">
        <v>76</v>
      </c>
      <c r="BO11" s="1" t="s">
        <v>77</v>
      </c>
      <c r="BP11" s="1" t="s">
        <v>78</v>
      </c>
      <c r="BQ11" s="1" t="s">
        <v>79</v>
      </c>
      <c r="BR11" s="1" t="s">
        <v>80</v>
      </c>
      <c r="BS11" s="1" t="s">
        <v>81</v>
      </c>
      <c r="BT11" s="1" t="s">
        <v>82</v>
      </c>
      <c r="BU11" s="1" t="s">
        <v>83</v>
      </c>
      <c r="BV11" s="1" t="s">
        <v>84</v>
      </c>
      <c r="BW11" s="1" t="s">
        <v>85</v>
      </c>
      <c r="BX11" s="1" t="s">
        <v>86</v>
      </c>
      <c r="BY11" s="1" t="s">
        <v>87</v>
      </c>
      <c r="BZ11" s="1" t="s">
        <v>88</v>
      </c>
      <c r="CA11" s="1" t="s">
        <v>89</v>
      </c>
      <c r="CB11" s="1" t="s">
        <v>90</v>
      </c>
      <c r="CC11" s="1" t="s">
        <v>91</v>
      </c>
      <c r="CD11" s="1" t="s">
        <v>92</v>
      </c>
      <c r="CE11" s="1" t="s">
        <v>93</v>
      </c>
    </row>
    <row r="12" spans="1:83" x14ac:dyDescent="0.25">
      <c r="A12" s="1" t="s">
        <v>94</v>
      </c>
      <c r="B12" s="1" t="s">
        <v>94</v>
      </c>
      <c r="C12" s="1" t="s">
        <v>94</v>
      </c>
      <c r="D12" s="1" t="s">
        <v>94</v>
      </c>
      <c r="E12" s="1" t="s">
        <v>95</v>
      </c>
      <c r="F12" s="1" t="s">
        <v>95</v>
      </c>
      <c r="G12" s="1" t="s">
        <v>95</v>
      </c>
      <c r="H12" s="1" t="s">
        <v>94</v>
      </c>
      <c r="I12" s="1" t="s">
        <v>94</v>
      </c>
      <c r="J12" s="1" t="s">
        <v>94</v>
      </c>
      <c r="K12" s="1" t="s">
        <v>94</v>
      </c>
      <c r="L12" s="1" t="s">
        <v>94</v>
      </c>
      <c r="M12" s="1" t="s">
        <v>94</v>
      </c>
      <c r="N12" s="1" t="s">
        <v>94</v>
      </c>
      <c r="O12" s="1" t="s">
        <v>95</v>
      </c>
      <c r="P12" s="1" t="s">
        <v>95</v>
      </c>
      <c r="Q12" s="1" t="s">
        <v>95</v>
      </c>
      <c r="R12" s="1" t="s">
        <v>94</v>
      </c>
      <c r="S12" s="1" t="s">
        <v>94</v>
      </c>
      <c r="T12" s="1" t="s">
        <v>94</v>
      </c>
      <c r="U12" s="1" t="s">
        <v>94</v>
      </c>
      <c r="V12" s="1" t="s">
        <v>95</v>
      </c>
      <c r="W12" s="1" t="s">
        <v>95</v>
      </c>
      <c r="X12" s="1" t="s">
        <v>95</v>
      </c>
      <c r="Y12" s="1" t="s">
        <v>95</v>
      </c>
      <c r="Z12" s="1" t="s">
        <v>95</v>
      </c>
      <c r="AA12" s="1" t="s">
        <v>94</v>
      </c>
      <c r="AB12" s="1" t="s">
        <v>94</v>
      </c>
      <c r="AC12" s="1" t="s">
        <v>95</v>
      </c>
      <c r="AD12" s="1" t="s">
        <v>95</v>
      </c>
      <c r="AE12" s="1" t="s">
        <v>95</v>
      </c>
      <c r="AF12" s="1" t="s">
        <v>95</v>
      </c>
      <c r="AG12" s="1" t="s">
        <v>94</v>
      </c>
      <c r="AH12" s="1" t="s">
        <v>95</v>
      </c>
      <c r="AI12" s="1" t="s">
        <v>94</v>
      </c>
      <c r="AJ12" s="1" t="s">
        <v>95</v>
      </c>
      <c r="AK12" s="1" t="s">
        <v>94</v>
      </c>
      <c r="AL12" s="1" t="s">
        <v>94</v>
      </c>
      <c r="AM12" s="1" t="s">
        <v>94</v>
      </c>
      <c r="AN12" s="1" t="s">
        <v>94</v>
      </c>
      <c r="AO12" s="1" t="s">
        <v>94</v>
      </c>
      <c r="AP12" s="1" t="s">
        <v>94</v>
      </c>
      <c r="AQ12" s="1" t="s">
        <v>94</v>
      </c>
      <c r="AR12" s="1" t="s">
        <v>94</v>
      </c>
      <c r="AS12" s="1" t="s">
        <v>94</v>
      </c>
      <c r="AT12" s="1" t="s">
        <v>94</v>
      </c>
      <c r="AU12" s="1" t="s">
        <v>94</v>
      </c>
      <c r="AV12" s="1" t="s">
        <v>94</v>
      </c>
      <c r="AW12" s="1" t="s">
        <v>94</v>
      </c>
      <c r="AX12" s="1" t="s">
        <v>94</v>
      </c>
      <c r="AY12" s="1" t="s">
        <v>94</v>
      </c>
      <c r="AZ12" s="1" t="s">
        <v>94</v>
      </c>
      <c r="BA12" s="1" t="s">
        <v>94</v>
      </c>
      <c r="BB12" s="1" t="s">
        <v>94</v>
      </c>
      <c r="BC12" s="1" t="s">
        <v>94</v>
      </c>
      <c r="BD12" s="1" t="s">
        <v>94</v>
      </c>
      <c r="BE12" s="1" t="s">
        <v>94</v>
      </c>
      <c r="BF12" s="1" t="s">
        <v>94</v>
      </c>
      <c r="BG12" s="1" t="s">
        <v>95</v>
      </c>
      <c r="BH12" s="1" t="s">
        <v>95</v>
      </c>
      <c r="BI12" s="1" t="s">
        <v>95</v>
      </c>
      <c r="BJ12" s="1" t="s">
        <v>95</v>
      </c>
      <c r="BK12" s="1" t="s">
        <v>95</v>
      </c>
      <c r="BL12" s="1" t="s">
        <v>95</v>
      </c>
      <c r="BM12" s="1" t="s">
        <v>95</v>
      </c>
      <c r="BN12" s="1" t="s">
        <v>95</v>
      </c>
      <c r="BO12" s="1" t="s">
        <v>95</v>
      </c>
      <c r="BP12" s="1" t="s">
        <v>95</v>
      </c>
      <c r="BQ12" s="1" t="s">
        <v>95</v>
      </c>
      <c r="BR12" s="1" t="s">
        <v>95</v>
      </c>
      <c r="BS12" s="1" t="s">
        <v>95</v>
      </c>
      <c r="BT12" s="1" t="s">
        <v>95</v>
      </c>
      <c r="BU12" s="1" t="s">
        <v>95</v>
      </c>
      <c r="BV12" s="1" t="s">
        <v>95</v>
      </c>
      <c r="BW12" s="1" t="s">
        <v>95</v>
      </c>
      <c r="BX12" s="1" t="s">
        <v>95</v>
      </c>
      <c r="BY12" s="1" t="s">
        <v>95</v>
      </c>
      <c r="BZ12" s="1" t="s">
        <v>95</v>
      </c>
      <c r="CA12" s="1" t="s">
        <v>95</v>
      </c>
      <c r="CB12" s="1" t="s">
        <v>95</v>
      </c>
      <c r="CC12" s="1" t="s">
        <v>95</v>
      </c>
      <c r="CD12" s="1" t="s">
        <v>95</v>
      </c>
      <c r="CE12" s="1" t="s">
        <v>95</v>
      </c>
    </row>
    <row r="13" spans="1:83" x14ac:dyDescent="0.25">
      <c r="A13" s="1">
        <v>1</v>
      </c>
      <c r="B13" s="1" t="s">
        <v>96</v>
      </c>
      <c r="C13" s="1">
        <v>548.5000005858019</v>
      </c>
      <c r="D13" s="1">
        <v>0</v>
      </c>
      <c r="E13">
        <f t="shared" ref="E13:E25" si="0">(AN13-AO13*(1000-AP13)/(1000-AQ13))*BG13</f>
        <v>7.2241137616599014</v>
      </c>
      <c r="F13">
        <f t="shared" ref="F13:F25" si="1">IF(BR13&lt;&gt;0,1/(1/BR13-1/AJ13),0)</f>
        <v>0.29183470194972916</v>
      </c>
      <c r="G13">
        <f t="shared" ref="G13:G25" si="2">((BU13-BH13/2)*AO13-E13)/(BU13+BH13/2)</f>
        <v>347.41703328438496</v>
      </c>
      <c r="H13" s="1">
        <v>21</v>
      </c>
      <c r="I13" s="1">
        <v>0</v>
      </c>
      <c r="J13" s="1">
        <v>343.97772216796875</v>
      </c>
      <c r="K13" s="1">
        <v>1802.4801025390625</v>
      </c>
      <c r="L13" s="1">
        <v>0</v>
      </c>
      <c r="M13" s="1">
        <v>1153.068603515625</v>
      </c>
      <c r="N13" s="1">
        <v>358.590087890625</v>
      </c>
      <c r="O13">
        <f t="shared" ref="O13:O25" si="3">CA13/K13</f>
        <v>0.80916420565007918</v>
      </c>
      <c r="P13">
        <f>CC13/M13</f>
        <v>1</v>
      </c>
      <c r="Q13">
        <f t="shared" ref="Q13:Q25" si="4">(M13-N13)/M13</f>
        <v>0.68901235642241143</v>
      </c>
      <c r="R13" s="1">
        <v>-1</v>
      </c>
      <c r="S13" s="1">
        <v>0.87</v>
      </c>
      <c r="T13" s="1">
        <v>0.92</v>
      </c>
      <c r="U13" s="1">
        <v>9.5817356109619141</v>
      </c>
      <c r="V13">
        <f t="shared" ref="V13:V25" si="5">(U13*T13+(100-U13)*S13)/100</f>
        <v>0.87479086780548099</v>
      </c>
      <c r="W13">
        <f t="shared" ref="W13:W25" si="6">(E13-R13)/CB13</f>
        <v>2.7650688613056699E-2</v>
      </c>
      <c r="X13">
        <f t="shared" ref="X13:X25" si="7">(M13-N13)/(M13-L13)</f>
        <v>0.68901235642241143</v>
      </c>
      <c r="Y13">
        <f t="shared" ref="Y13:Y25" si="8">(K13-M13)/(K13-L13)</f>
        <v>0.36028774914554917</v>
      </c>
      <c r="Z13">
        <f t="shared" ref="Z13:Z24" si="9">($K$25-M13)/M13</f>
        <v>0.56320282855974702</v>
      </c>
      <c r="AA13" s="1">
        <v>-3.7020847201347351E-2</v>
      </c>
      <c r="AB13" s="1">
        <v>0.5</v>
      </c>
      <c r="AC13">
        <f t="shared" ref="AC13:AC25" si="10">Q13*AB13*V13*AA13</f>
        <v>-1.1157004507233517E-2</v>
      </c>
      <c r="AD13">
        <f t="shared" ref="AD13:AD25" si="11">BH13*1000</f>
        <v>3.9987492760050412</v>
      </c>
      <c r="AE13">
        <f t="shared" ref="AE13:AE25" si="12">(BM13-BS13)</f>
        <v>1.3826464372375995</v>
      </c>
      <c r="AF13">
        <f t="shared" ref="AF13:AF25" si="13">(AL13+BL13*D13)</f>
        <v>21.610769271850586</v>
      </c>
      <c r="AG13" s="1">
        <v>2</v>
      </c>
      <c r="AH13">
        <f t="shared" ref="AH13:AH25" si="14">(AG13*BA13+BB13)</f>
        <v>4.644859790802002</v>
      </c>
      <c r="AI13" s="1">
        <v>1</v>
      </c>
      <c r="AJ13">
        <f t="shared" ref="AJ13:AJ25" si="15">AH13*(AI13+1)*(AI13+1)/(AI13*AI13+1)</f>
        <v>9.2897195816040039</v>
      </c>
      <c r="AK13" s="1">
        <v>22.549066543579102</v>
      </c>
      <c r="AL13" s="1">
        <v>21.610769271850586</v>
      </c>
      <c r="AM13" s="1">
        <v>23.018535614013672</v>
      </c>
      <c r="AN13" s="1">
        <v>399.98934936523438</v>
      </c>
      <c r="AO13" s="1">
        <v>396.4625244140625</v>
      </c>
      <c r="AP13" s="1">
        <v>10.535969734191895</v>
      </c>
      <c r="AQ13" s="1">
        <v>12.117449760437012</v>
      </c>
      <c r="AR13" s="1">
        <v>38.298793792724609</v>
      </c>
      <c r="AS13" s="1">
        <v>44.047554016113281</v>
      </c>
      <c r="AT13" s="1">
        <v>499.5693359375</v>
      </c>
      <c r="AU13" s="1">
        <v>340</v>
      </c>
      <c r="AV13" s="1">
        <v>0.30302581191062927</v>
      </c>
      <c r="AW13" s="1">
        <v>99.7340087890625</v>
      </c>
      <c r="AX13" s="1">
        <v>1.4506639242172241</v>
      </c>
      <c r="AY13" s="1">
        <v>-2.952222153544426E-2</v>
      </c>
      <c r="AZ13" s="1">
        <v>0.66666668653488159</v>
      </c>
      <c r="BA13" s="1">
        <v>-1.355140209197998</v>
      </c>
      <c r="BB13" s="1">
        <v>7.355140209197998</v>
      </c>
      <c r="BC13" s="1">
        <v>1</v>
      </c>
      <c r="BD13" s="1">
        <v>0</v>
      </c>
      <c r="BE13" s="1">
        <v>0.15999999642372131</v>
      </c>
      <c r="BF13" s="1">
        <v>111115</v>
      </c>
      <c r="BG13">
        <f t="shared" ref="BG13:BG25" si="16">AT13*0.000001/(AG13*0.0001)</f>
        <v>2.4978466796874996</v>
      </c>
      <c r="BH13">
        <f t="shared" ref="BH13:BH25" si="17">(AQ13-AP13)/(1000-AQ13)*BG13</f>
        <v>3.9987492760050411E-3</v>
      </c>
      <c r="BI13">
        <f t="shared" ref="BI13:BI25" si="18">(AL13+273.15)</f>
        <v>294.76076927185056</v>
      </c>
      <c r="BJ13">
        <f t="shared" ref="BJ13:BJ25" si="19">(AK13+273.15)</f>
        <v>295.69906654357908</v>
      </c>
      <c r="BK13">
        <f t="shared" ref="BK13:BK25" si="20">(AU13*BC13+AV13*BD13)*BE13</f>
        <v>54.399998784065247</v>
      </c>
      <c r="BL13">
        <f t="shared" ref="BL13:BL25" si="21">((BK13+0.00000010773*(BJ13^4-BI13^4))-BH13*44100)/(AH13*51.4+0.00000043092*BI13^3)</f>
        <v>-0.44655159522937959</v>
      </c>
      <c r="BM13">
        <f t="shared" ref="BM13:BM25" si="22">0.61365*EXP(17.502*AF13/(240.97+AF13))</f>
        <v>2.5911682781460477</v>
      </c>
      <c r="BN13">
        <f t="shared" ref="BN13:BN25" si="23">BM13*1000/AW13</f>
        <v>25.980789397790783</v>
      </c>
      <c r="BO13">
        <f t="shared" ref="BO13:BO25" si="24">(BN13-AQ13)</f>
        <v>13.863339637353771</v>
      </c>
      <c r="BP13">
        <f t="shared" ref="BP13:BP25" si="25">IF(D13,AL13,(AK13+AL13)/2)</f>
        <v>22.079917907714844</v>
      </c>
      <c r="BQ13">
        <f t="shared" ref="BQ13:BQ25" si="26">0.61365*EXP(17.502*BP13/(240.97+BP13))</f>
        <v>2.6664675606995605</v>
      </c>
      <c r="BR13">
        <f t="shared" ref="BR13:BR25" si="27">IF(BO13&lt;&gt;0,(1000-(BN13+AQ13)/2)/BO13*BH13,0)</f>
        <v>0.28294600907781453</v>
      </c>
      <c r="BS13">
        <f t="shared" ref="BS13:BS25" si="28">AQ13*AW13/1000</f>
        <v>1.2085218409084482</v>
      </c>
      <c r="BT13">
        <f t="shared" ref="BT13:BT25" si="29">(BQ13-BS13)</f>
        <v>1.4579457197911123</v>
      </c>
      <c r="BU13">
        <f t="shared" ref="BU13:BU25" si="30">1/(1.6/F13+1.37/AJ13)</f>
        <v>0.17761893055607328</v>
      </c>
      <c r="BV13">
        <f t="shared" ref="BV13:BV25" si="31">G13*AW13*0.001</f>
        <v>34.649293451054866</v>
      </c>
      <c r="BW13">
        <f t="shared" ref="BW13:BW25" si="32">G13/AO13</f>
        <v>0.87629223921690313</v>
      </c>
      <c r="BX13">
        <f t="shared" ref="BX13:BX25" si="33">(1-BH13*AW13/BM13/F13)*100</f>
        <v>47.26063462197957</v>
      </c>
      <c r="BY13">
        <f t="shared" ref="BY13:BY25" si="34">(AO13-E13/(AJ13/1.35))</f>
        <v>395.41270224315934</v>
      </c>
      <c r="BZ13">
        <f t="shared" ref="BZ13:BZ25" si="35">E13*BX13/100/BY13</f>
        <v>8.6344267399753073E-3</v>
      </c>
      <c r="CA13">
        <f t="shared" ref="CA13:CA25" si="36">(K13-J13)</f>
        <v>1458.5023803710938</v>
      </c>
      <c r="CB13">
        <f t="shared" ref="CB13:CB25" si="37">AU13*V13</f>
        <v>297.42889505386353</v>
      </c>
      <c r="CC13">
        <f t="shared" ref="CC13:CC25" si="38">(M13-L13)</f>
        <v>1153.068603515625</v>
      </c>
      <c r="CD13">
        <f t="shared" ref="CD13:CD25" si="39">(M13-N13)/(M13-J13)</f>
        <v>0.98193977208306038</v>
      </c>
      <c r="CE13">
        <f t="shared" ref="CE13:CE25" si="40">(K13-M13)/(K13-J13)</f>
        <v>0.44525912865373907</v>
      </c>
    </row>
    <row r="14" spans="1:83" x14ac:dyDescent="0.25">
      <c r="A14" s="1">
        <v>2</v>
      </c>
      <c r="B14" s="1" t="s">
        <v>97</v>
      </c>
      <c r="C14" s="1">
        <v>1618.0000006202608</v>
      </c>
      <c r="D14" s="1">
        <v>0</v>
      </c>
      <c r="E14">
        <f t="shared" si="0"/>
        <v>9.8775877474108391</v>
      </c>
      <c r="F14">
        <f t="shared" si="1"/>
        <v>0.10356705106112229</v>
      </c>
      <c r="G14">
        <f t="shared" si="2"/>
        <v>231.0437676618638</v>
      </c>
      <c r="H14" s="1">
        <v>22</v>
      </c>
      <c r="I14" s="1">
        <v>0</v>
      </c>
      <c r="J14" s="1">
        <v>343.97772216796875</v>
      </c>
      <c r="K14" s="1">
        <v>1802.4801025390625</v>
      </c>
      <c r="L14" s="1">
        <v>0</v>
      </c>
      <c r="M14" s="1">
        <v>548.6990966796875</v>
      </c>
      <c r="N14" s="1">
        <v>458.03643798828125</v>
      </c>
      <c r="O14">
        <f t="shared" si="3"/>
        <v>0.80916420565007918</v>
      </c>
      <c r="P14">
        <f t="shared" ref="P13:P25" si="41">CC14/M14</f>
        <v>1</v>
      </c>
      <c r="Q14">
        <f t="shared" si="4"/>
        <v>0.16523201740266785</v>
      </c>
      <c r="R14" s="1">
        <v>-1</v>
      </c>
      <c r="S14" s="1">
        <v>0.87</v>
      </c>
      <c r="T14" s="1">
        <v>0.92</v>
      </c>
      <c r="U14" s="1">
        <v>10.064395904541016</v>
      </c>
      <c r="V14">
        <f t="shared" si="5"/>
        <v>0.8750321979522705</v>
      </c>
      <c r="W14">
        <f t="shared" si="6"/>
        <v>9.5623626306519487E-3</v>
      </c>
      <c r="X14">
        <f t="shared" si="7"/>
        <v>0.16523201740266785</v>
      </c>
      <c r="Y14">
        <f t="shared" si="8"/>
        <v>0.69558659987049909</v>
      </c>
      <c r="Z14">
        <f t="shared" si="9"/>
        <v>2.2850065062004123</v>
      </c>
      <c r="AA14" s="1">
        <v>1299.6800537109375</v>
      </c>
      <c r="AB14" s="1">
        <v>0.5</v>
      </c>
      <c r="AC14">
        <f t="shared" si="10"/>
        <v>93.956038533159415</v>
      </c>
      <c r="AD14">
        <f t="shared" si="11"/>
        <v>2.191061039927209</v>
      </c>
      <c r="AE14">
        <f t="shared" si="12"/>
        <v>2.0853026488702806</v>
      </c>
      <c r="AF14">
        <f t="shared" si="13"/>
        <v>25.504104614257813</v>
      </c>
      <c r="AG14" s="1">
        <v>2</v>
      </c>
      <c r="AH14">
        <f t="shared" si="14"/>
        <v>4.644859790802002</v>
      </c>
      <c r="AI14" s="1">
        <v>1</v>
      </c>
      <c r="AJ14">
        <f t="shared" si="15"/>
        <v>9.2897195816040039</v>
      </c>
      <c r="AK14" s="1">
        <v>22.753246307373047</v>
      </c>
      <c r="AL14" s="1">
        <v>25.504104614257813</v>
      </c>
      <c r="AM14" s="1">
        <v>23.012199401855469</v>
      </c>
      <c r="AN14" s="1">
        <v>400.11273193359375</v>
      </c>
      <c r="AO14" s="1">
        <v>395.80923461914063</v>
      </c>
      <c r="AP14" s="1">
        <v>11.078973770141602</v>
      </c>
      <c r="AQ14" s="1">
        <v>11.946049690246582</v>
      </c>
      <c r="AR14" s="1">
        <v>39.769180297851563</v>
      </c>
      <c r="AS14" s="1">
        <v>42.881645202636719</v>
      </c>
      <c r="AT14" s="1">
        <v>499.3533935546875</v>
      </c>
      <c r="AU14" s="1">
        <v>1300</v>
      </c>
      <c r="AV14" s="1">
        <v>1.1585437059402466</v>
      </c>
      <c r="AW14" s="1">
        <v>99.715141296386719</v>
      </c>
      <c r="AX14" s="1">
        <v>1.4643266201019287</v>
      </c>
      <c r="AY14" s="1">
        <v>-1.8090337514877319E-2</v>
      </c>
      <c r="AZ14" s="1">
        <v>1</v>
      </c>
      <c r="BA14" s="1">
        <v>-1.355140209197998</v>
      </c>
      <c r="BB14" s="1">
        <v>7.355140209197998</v>
      </c>
      <c r="BC14" s="1">
        <v>1</v>
      </c>
      <c r="BD14" s="1">
        <v>0</v>
      </c>
      <c r="BE14" s="1">
        <v>0.15999999642372131</v>
      </c>
      <c r="BF14" s="1">
        <v>111115</v>
      </c>
      <c r="BG14">
        <f t="shared" si="16"/>
        <v>2.496766967773437</v>
      </c>
      <c r="BH14">
        <f t="shared" si="17"/>
        <v>2.1910610399272089E-3</v>
      </c>
      <c r="BI14">
        <f t="shared" si="18"/>
        <v>298.65410461425779</v>
      </c>
      <c r="BJ14">
        <f t="shared" si="19"/>
        <v>295.90324630737302</v>
      </c>
      <c r="BK14">
        <f t="shared" si="20"/>
        <v>207.99999535083771</v>
      </c>
      <c r="BL14">
        <f t="shared" si="21"/>
        <v>0.32063514052750591</v>
      </c>
      <c r="BM14">
        <f t="shared" si="22"/>
        <v>3.2765046816668755</v>
      </c>
      <c r="BN14">
        <f t="shared" si="23"/>
        <v>32.858647534059131</v>
      </c>
      <c r="BO14">
        <f t="shared" si="24"/>
        <v>20.912597843812549</v>
      </c>
      <c r="BP14">
        <f t="shared" si="25"/>
        <v>24.12867546081543</v>
      </c>
      <c r="BQ14">
        <f t="shared" si="26"/>
        <v>3.0182025946272972</v>
      </c>
      <c r="BR14">
        <f t="shared" si="27"/>
        <v>0.10242515744231193</v>
      </c>
      <c r="BS14">
        <f t="shared" si="28"/>
        <v>1.1912020327965946</v>
      </c>
      <c r="BT14">
        <f t="shared" si="29"/>
        <v>1.8270005618307026</v>
      </c>
      <c r="BU14">
        <f t="shared" si="30"/>
        <v>6.4117345327463521E-2</v>
      </c>
      <c r="BV14">
        <f t="shared" si="31"/>
        <v>23.038561938052293</v>
      </c>
      <c r="BW14">
        <f t="shared" si="32"/>
        <v>0.58372505604671143</v>
      </c>
      <c r="BX14">
        <f t="shared" si="33"/>
        <v>35.615225009867267</v>
      </c>
      <c r="BY14">
        <f t="shared" si="34"/>
        <v>394.37380448135576</v>
      </c>
      <c r="BZ14">
        <f t="shared" si="35"/>
        <v>8.9202808650384411E-3</v>
      </c>
      <c r="CA14">
        <f t="shared" si="36"/>
        <v>1458.5023803710938</v>
      </c>
      <c r="CB14">
        <f t="shared" si="37"/>
        <v>1137.5418573379516</v>
      </c>
      <c r="CC14">
        <f t="shared" si="38"/>
        <v>548.6990966796875</v>
      </c>
      <c r="CD14">
        <f t="shared" si="39"/>
        <v>0.44285878261439915</v>
      </c>
      <c r="CE14">
        <f t="shared" si="40"/>
        <v>0.85963589962765063</v>
      </c>
    </row>
    <row r="15" spans="1:83" x14ac:dyDescent="0.25">
      <c r="A15" s="1">
        <v>3</v>
      </c>
      <c r="B15" s="1" t="s">
        <v>98</v>
      </c>
      <c r="C15" s="1">
        <v>1719.0000006202608</v>
      </c>
      <c r="D15" s="1">
        <v>0</v>
      </c>
      <c r="E15">
        <f t="shared" si="0"/>
        <v>9.4933581311520019</v>
      </c>
      <c r="F15">
        <f t="shared" si="1"/>
        <v>0.10330225722960734</v>
      </c>
      <c r="G15">
        <f t="shared" si="2"/>
        <v>237.05493208297108</v>
      </c>
      <c r="H15" s="1">
        <v>23</v>
      </c>
      <c r="I15" s="1">
        <v>0</v>
      </c>
      <c r="J15" s="1">
        <v>343.97772216796875</v>
      </c>
      <c r="K15" s="1">
        <v>1802.4801025390625</v>
      </c>
      <c r="L15" s="1">
        <v>0</v>
      </c>
      <c r="M15" s="1">
        <v>554.08111572265625</v>
      </c>
      <c r="N15" s="1">
        <v>452.90701293945313</v>
      </c>
      <c r="O15">
        <f t="shared" si="3"/>
        <v>0.80916420565007918</v>
      </c>
      <c r="P15">
        <f t="shared" si="41"/>
        <v>1</v>
      </c>
      <c r="Q15">
        <f t="shared" si="4"/>
        <v>0.182597998582297</v>
      </c>
      <c r="R15" s="1">
        <v>-1</v>
      </c>
      <c r="S15" s="1">
        <v>0.87</v>
      </c>
      <c r="T15" s="1">
        <v>0.92</v>
      </c>
      <c r="U15" s="1">
        <v>9.7990913391113281</v>
      </c>
      <c r="V15">
        <f t="shared" si="5"/>
        <v>0.87489954566955563</v>
      </c>
      <c r="W15">
        <f t="shared" si="6"/>
        <v>1.0903442035239594E-2</v>
      </c>
      <c r="X15">
        <f t="shared" si="7"/>
        <v>0.182597998582297</v>
      </c>
      <c r="Y15">
        <f t="shared" si="8"/>
        <v>0.69260070336302171</v>
      </c>
      <c r="Z15">
        <f t="shared" si="9"/>
        <v>2.2530978793388239</v>
      </c>
      <c r="AA15" s="1">
        <v>1098.1087646484375</v>
      </c>
      <c r="AB15" s="1">
        <v>0.5</v>
      </c>
      <c r="AC15">
        <f t="shared" si="10"/>
        <v>87.714131236995797</v>
      </c>
      <c r="AD15">
        <f t="shared" si="11"/>
        <v>2.0843032476391161</v>
      </c>
      <c r="AE15">
        <f t="shared" si="12"/>
        <v>1.9898140799619131</v>
      </c>
      <c r="AF15">
        <f t="shared" si="13"/>
        <v>24.969772338867188</v>
      </c>
      <c r="AG15" s="1">
        <v>2</v>
      </c>
      <c r="AH15">
        <f t="shared" si="14"/>
        <v>4.644859790802002</v>
      </c>
      <c r="AI15" s="1">
        <v>1</v>
      </c>
      <c r="AJ15">
        <f t="shared" si="15"/>
        <v>9.2897195816040039</v>
      </c>
      <c r="AK15" s="1">
        <v>22.714427947998047</v>
      </c>
      <c r="AL15" s="1">
        <v>24.969772338867188</v>
      </c>
      <c r="AM15" s="1">
        <v>23.017604827880859</v>
      </c>
      <c r="AN15" s="1">
        <v>399.93869018554688</v>
      </c>
      <c r="AO15" s="1">
        <v>395.80563354492188</v>
      </c>
      <c r="AP15" s="1">
        <v>11.050421714782715</v>
      </c>
      <c r="AQ15" s="1">
        <v>11.875384330749512</v>
      </c>
      <c r="AR15" s="1">
        <v>39.759590148925781</v>
      </c>
      <c r="AS15" s="1">
        <v>42.727817535400391</v>
      </c>
      <c r="AT15" s="1">
        <v>499.30780029296875</v>
      </c>
      <c r="AU15" s="1">
        <v>1100</v>
      </c>
      <c r="AV15" s="1">
        <v>1.0401712656021118</v>
      </c>
      <c r="AW15" s="1">
        <v>99.713638305664063</v>
      </c>
      <c r="AX15" s="1">
        <v>1.4466401338577271</v>
      </c>
      <c r="AY15" s="1">
        <v>-1.779584214091301E-2</v>
      </c>
      <c r="AZ15" s="1">
        <v>1</v>
      </c>
      <c r="BA15" s="1">
        <v>-1.355140209197998</v>
      </c>
      <c r="BB15" s="1">
        <v>7.355140209197998</v>
      </c>
      <c r="BC15" s="1">
        <v>1</v>
      </c>
      <c r="BD15" s="1">
        <v>0</v>
      </c>
      <c r="BE15" s="1">
        <v>0.15999999642372131</v>
      </c>
      <c r="BF15" s="1">
        <v>111115</v>
      </c>
      <c r="BG15">
        <f t="shared" si="16"/>
        <v>2.4965390014648436</v>
      </c>
      <c r="BH15">
        <f t="shared" si="17"/>
        <v>2.0843032476391163E-3</v>
      </c>
      <c r="BI15">
        <f t="shared" si="18"/>
        <v>298.11977233886716</v>
      </c>
      <c r="BJ15">
        <f t="shared" si="19"/>
        <v>295.86442794799802</v>
      </c>
      <c r="BK15">
        <f t="shared" si="20"/>
        <v>175.99999606609344</v>
      </c>
      <c r="BL15">
        <f t="shared" si="21"/>
        <v>0.23433773698122373</v>
      </c>
      <c r="BM15">
        <f t="shared" si="22"/>
        <v>3.1739518578590205</v>
      </c>
      <c r="BN15">
        <f t="shared" si="23"/>
        <v>31.830669422868002</v>
      </c>
      <c r="BO15">
        <f t="shared" si="24"/>
        <v>19.955285092118491</v>
      </c>
      <c r="BP15">
        <f t="shared" si="25"/>
        <v>23.842100143432617</v>
      </c>
      <c r="BQ15">
        <f t="shared" si="26"/>
        <v>2.9666845585273633</v>
      </c>
      <c r="BR15">
        <f t="shared" si="27"/>
        <v>0.1021661631661811</v>
      </c>
      <c r="BS15">
        <f t="shared" si="28"/>
        <v>1.1841377778971074</v>
      </c>
      <c r="BT15">
        <f t="shared" si="29"/>
        <v>1.782546780630256</v>
      </c>
      <c r="BU15">
        <f t="shared" si="30"/>
        <v>6.3954960222370474E-2</v>
      </c>
      <c r="BV15">
        <f t="shared" si="31"/>
        <v>23.637609756295138</v>
      </c>
      <c r="BW15">
        <f t="shared" si="32"/>
        <v>0.59891752919192998</v>
      </c>
      <c r="BX15">
        <f t="shared" si="33"/>
        <v>36.61225214815623</v>
      </c>
      <c r="BY15">
        <f t="shared" si="34"/>
        <v>394.42604039741349</v>
      </c>
      <c r="BZ15">
        <f t="shared" si="35"/>
        <v>8.8121266354594767E-3</v>
      </c>
      <c r="CA15">
        <f t="shared" si="36"/>
        <v>1458.5023803710938</v>
      </c>
      <c r="CB15">
        <f t="shared" si="37"/>
        <v>962.38950023651125</v>
      </c>
      <c r="CC15">
        <f t="shared" si="38"/>
        <v>554.08111572265625</v>
      </c>
      <c r="CD15">
        <f t="shared" si="39"/>
        <v>0.48154435333700912</v>
      </c>
      <c r="CE15">
        <f t="shared" si="40"/>
        <v>0.85594580003275011</v>
      </c>
    </row>
    <row r="16" spans="1:83" x14ac:dyDescent="0.25">
      <c r="A16" s="1">
        <v>4</v>
      </c>
      <c r="B16" s="1" t="s">
        <v>99</v>
      </c>
      <c r="C16" s="1">
        <v>1839.5000005858019</v>
      </c>
      <c r="D16" s="1">
        <v>0</v>
      </c>
      <c r="E16">
        <f t="shared" si="0"/>
        <v>10.403991446396853</v>
      </c>
      <c r="F16">
        <f t="shared" si="1"/>
        <v>0.10725464623196189</v>
      </c>
      <c r="G16">
        <f t="shared" si="2"/>
        <v>229.15341155780618</v>
      </c>
      <c r="H16" s="1">
        <v>24</v>
      </c>
      <c r="I16" s="1">
        <v>0</v>
      </c>
      <c r="J16" s="1">
        <v>343.97772216796875</v>
      </c>
      <c r="K16" s="1">
        <v>1802.4801025390625</v>
      </c>
      <c r="L16" s="1">
        <v>0</v>
      </c>
      <c r="M16" s="1">
        <v>589.4818115234375</v>
      </c>
      <c r="N16" s="1">
        <v>448.74285888671875</v>
      </c>
      <c r="O16">
        <f t="shared" si="3"/>
        <v>0.80916420565007918</v>
      </c>
      <c r="P16">
        <f t="shared" si="41"/>
        <v>1</v>
      </c>
      <c r="Q16">
        <f t="shared" si="4"/>
        <v>0.23875028861874059</v>
      </c>
      <c r="R16" s="1">
        <v>-1</v>
      </c>
      <c r="S16" s="1">
        <v>0.87</v>
      </c>
      <c r="T16" s="1">
        <v>0.92</v>
      </c>
      <c r="U16" s="1">
        <v>9.7935237884521484</v>
      </c>
      <c r="V16">
        <f t="shared" si="5"/>
        <v>0.87489676189422594</v>
      </c>
      <c r="W16">
        <f t="shared" si="6"/>
        <v>1.4482967772875971E-2</v>
      </c>
      <c r="X16">
        <f t="shared" si="7"/>
        <v>0.23875028861874059</v>
      </c>
      <c r="Y16">
        <f t="shared" si="8"/>
        <v>0.67296071080448305</v>
      </c>
      <c r="Z16">
        <f t="shared" si="9"/>
        <v>2.0577365871235145</v>
      </c>
      <c r="AA16" s="1">
        <v>899.24969482421875</v>
      </c>
      <c r="AB16" s="1">
        <v>0.5</v>
      </c>
      <c r="AC16">
        <f t="shared" si="10"/>
        <v>93.91847191798486</v>
      </c>
      <c r="AD16">
        <f t="shared" si="11"/>
        <v>2.0912023693648334</v>
      </c>
      <c r="AE16">
        <f t="shared" si="12"/>
        <v>1.9243175348173622</v>
      </c>
      <c r="AF16">
        <f t="shared" si="13"/>
        <v>24.614416122436523</v>
      </c>
      <c r="AG16" s="1">
        <v>2</v>
      </c>
      <c r="AH16">
        <f t="shared" si="14"/>
        <v>4.644859790802002</v>
      </c>
      <c r="AI16" s="1">
        <v>1</v>
      </c>
      <c r="AJ16">
        <f t="shared" si="15"/>
        <v>9.2897195816040039</v>
      </c>
      <c r="AK16" s="1">
        <v>22.755792617797852</v>
      </c>
      <c r="AL16" s="1">
        <v>24.614416122436523</v>
      </c>
      <c r="AM16" s="1">
        <v>23.015737533569336</v>
      </c>
      <c r="AN16" s="1">
        <v>400.23419189453125</v>
      </c>
      <c r="AO16" s="1">
        <v>395.7354736328125</v>
      </c>
      <c r="AP16" s="1">
        <v>11.036198616027832</v>
      </c>
      <c r="AQ16" s="1">
        <v>11.863877296447754</v>
      </c>
      <c r="AR16" s="1">
        <v>39.609081268310547</v>
      </c>
      <c r="AS16" s="1">
        <v>42.579635620117188</v>
      </c>
      <c r="AT16" s="1">
        <v>499.32241821289063</v>
      </c>
      <c r="AU16" s="1">
        <v>900</v>
      </c>
      <c r="AV16" s="1">
        <v>1.1036014556884766</v>
      </c>
      <c r="AW16" s="1">
        <v>99.714042663574219</v>
      </c>
      <c r="AX16" s="1">
        <v>1.4390367269515991</v>
      </c>
      <c r="AY16" s="1">
        <v>-1.7305510118603706E-2</v>
      </c>
      <c r="AZ16" s="1">
        <v>1</v>
      </c>
      <c r="BA16" s="1">
        <v>-1.355140209197998</v>
      </c>
      <c r="BB16" s="1">
        <v>7.355140209197998</v>
      </c>
      <c r="BC16" s="1">
        <v>1</v>
      </c>
      <c r="BD16" s="1">
        <v>0</v>
      </c>
      <c r="BE16" s="1">
        <v>0.15999999642372131</v>
      </c>
      <c r="BF16" s="1">
        <v>111115</v>
      </c>
      <c r="BG16">
        <f t="shared" si="16"/>
        <v>2.4966120910644527</v>
      </c>
      <c r="BH16">
        <f t="shared" si="17"/>
        <v>2.0912023693648333E-3</v>
      </c>
      <c r="BI16">
        <f t="shared" si="18"/>
        <v>297.7644161224365</v>
      </c>
      <c r="BJ16">
        <f t="shared" si="19"/>
        <v>295.90579261779783</v>
      </c>
      <c r="BK16">
        <f t="shared" si="20"/>
        <v>143.99999678134918</v>
      </c>
      <c r="BL16">
        <f t="shared" si="21"/>
        <v>0.12326037010895441</v>
      </c>
      <c r="BM16">
        <f t="shared" si="22"/>
        <v>3.1073127017107631</v>
      </c>
      <c r="BN16">
        <f t="shared" si="23"/>
        <v>31.162237722068326</v>
      </c>
      <c r="BO16">
        <f t="shared" si="24"/>
        <v>19.298360425620572</v>
      </c>
      <c r="BP16">
        <f t="shared" si="25"/>
        <v>23.685104370117188</v>
      </c>
      <c r="BQ16">
        <f t="shared" si="26"/>
        <v>2.938788555082275</v>
      </c>
      <c r="BR16">
        <f t="shared" si="27"/>
        <v>0.10603046929378672</v>
      </c>
      <c r="BS16">
        <f t="shared" si="28"/>
        <v>1.1829951668934009</v>
      </c>
      <c r="BT16">
        <f t="shared" si="29"/>
        <v>1.7557933881888741</v>
      </c>
      <c r="BU16">
        <f t="shared" si="30"/>
        <v>6.6377951307075744E-2</v>
      </c>
      <c r="BV16">
        <f t="shared" si="31"/>
        <v>22.849813056578668</v>
      </c>
      <c r="BW16">
        <f t="shared" si="32"/>
        <v>0.57905703892097549</v>
      </c>
      <c r="BX16">
        <f t="shared" si="33"/>
        <v>37.432138535367109</v>
      </c>
      <c r="BY16">
        <f t="shared" si="34"/>
        <v>394.22354549232813</v>
      </c>
      <c r="BZ16">
        <f t="shared" si="35"/>
        <v>9.8787516269720193E-3</v>
      </c>
      <c r="CA16">
        <f t="shared" si="36"/>
        <v>1458.5023803710938</v>
      </c>
      <c r="CB16">
        <f t="shared" si="37"/>
        <v>787.40708570480331</v>
      </c>
      <c r="CC16">
        <f t="shared" si="38"/>
        <v>589.4818115234375</v>
      </c>
      <c r="CD16">
        <f t="shared" si="39"/>
        <v>0.57326520713445583</v>
      </c>
      <c r="CE16">
        <f t="shared" si="40"/>
        <v>0.83167385075298683</v>
      </c>
    </row>
    <row r="17" spans="1:83" x14ac:dyDescent="0.25">
      <c r="A17" s="1">
        <v>5</v>
      </c>
      <c r="B17" s="1" t="s">
        <v>100</v>
      </c>
      <c r="C17" s="1">
        <v>1932.5000005858019</v>
      </c>
      <c r="D17" s="1">
        <v>0</v>
      </c>
      <c r="E17">
        <f t="shared" si="0"/>
        <v>9.2797298232558418</v>
      </c>
      <c r="F17">
        <f t="shared" si="1"/>
        <v>0.11073615735575978</v>
      </c>
      <c r="G17">
        <f t="shared" si="2"/>
        <v>250.75720674317444</v>
      </c>
      <c r="H17" s="1">
        <v>25</v>
      </c>
      <c r="I17" s="1">
        <v>0</v>
      </c>
      <c r="J17" s="1">
        <v>343.97772216796875</v>
      </c>
      <c r="K17" s="1">
        <v>1802.4801025390625</v>
      </c>
      <c r="L17" s="1">
        <v>0</v>
      </c>
      <c r="M17" s="1">
        <v>634.32574462890625</v>
      </c>
      <c r="N17" s="1">
        <v>448.30221557617188</v>
      </c>
      <c r="O17">
        <f t="shared" si="3"/>
        <v>0.80916420565007918</v>
      </c>
      <c r="P17">
        <f t="shared" si="41"/>
        <v>1</v>
      </c>
      <c r="Q17">
        <f t="shared" si="4"/>
        <v>0.29326183057817085</v>
      </c>
      <c r="R17" s="1">
        <v>-1</v>
      </c>
      <c r="S17" s="1">
        <v>0.87</v>
      </c>
      <c r="T17" s="1">
        <v>0.92</v>
      </c>
      <c r="U17" s="1">
        <v>9.7847776412963867</v>
      </c>
      <c r="V17">
        <f t="shared" si="5"/>
        <v>0.87489238882064824</v>
      </c>
      <c r="W17">
        <f t="shared" si="6"/>
        <v>1.6785296690868104E-2</v>
      </c>
      <c r="X17">
        <f t="shared" si="7"/>
        <v>0.29326183057817085</v>
      </c>
      <c r="Y17">
        <f t="shared" si="8"/>
        <v>0.64808169380878955</v>
      </c>
      <c r="Z17">
        <f t="shared" si="9"/>
        <v>1.8415685754541633</v>
      </c>
      <c r="AA17" s="1">
        <v>699.3262939453125</v>
      </c>
      <c r="AB17" s="1">
        <v>0.5</v>
      </c>
      <c r="AC17">
        <f t="shared" si="10"/>
        <v>89.713962988545489</v>
      </c>
      <c r="AD17">
        <f t="shared" si="11"/>
        <v>2.0621628144251258</v>
      </c>
      <c r="AE17">
        <f t="shared" si="12"/>
        <v>1.8394657307879703</v>
      </c>
      <c r="AF17">
        <f t="shared" si="13"/>
        <v>24.154373168945313</v>
      </c>
      <c r="AG17" s="1">
        <v>2</v>
      </c>
      <c r="AH17">
        <f t="shared" si="14"/>
        <v>4.644859790802002</v>
      </c>
      <c r="AI17" s="1">
        <v>1</v>
      </c>
      <c r="AJ17">
        <f t="shared" si="15"/>
        <v>9.2897195816040039</v>
      </c>
      <c r="AK17" s="1">
        <v>22.792387008666992</v>
      </c>
      <c r="AL17" s="1">
        <v>24.154373168945313</v>
      </c>
      <c r="AM17" s="1">
        <v>23.006464004516602</v>
      </c>
      <c r="AN17" s="1">
        <v>399.98263549804688</v>
      </c>
      <c r="AO17" s="1">
        <v>395.93902587890625</v>
      </c>
      <c r="AP17" s="1">
        <v>11.051411628723145</v>
      </c>
      <c r="AQ17" s="1">
        <v>11.867521286010742</v>
      </c>
      <c r="AR17" s="1">
        <v>39.576984405517578</v>
      </c>
      <c r="AS17" s="1">
        <v>42.499607086181641</v>
      </c>
      <c r="AT17" s="1">
        <v>499.36672973632813</v>
      </c>
      <c r="AU17" s="1">
        <v>700</v>
      </c>
      <c r="AV17" s="1">
        <v>1.0035316944122314</v>
      </c>
      <c r="AW17" s="1">
        <v>99.717079162597656</v>
      </c>
      <c r="AX17" s="1">
        <v>1.4716860055923462</v>
      </c>
      <c r="AY17" s="1">
        <v>-2.0260421559214592E-2</v>
      </c>
      <c r="AZ17" s="1">
        <v>1</v>
      </c>
      <c r="BA17" s="1">
        <v>-1.355140209197998</v>
      </c>
      <c r="BB17" s="1">
        <v>7.355140209197998</v>
      </c>
      <c r="BC17" s="1">
        <v>1</v>
      </c>
      <c r="BD17" s="1">
        <v>0</v>
      </c>
      <c r="BE17" s="1">
        <v>0.15999999642372131</v>
      </c>
      <c r="BF17" s="1">
        <v>111115</v>
      </c>
      <c r="BG17">
        <f t="shared" si="16"/>
        <v>2.4968336486816405</v>
      </c>
      <c r="BH17">
        <f t="shared" si="17"/>
        <v>2.0621628144251256E-3</v>
      </c>
      <c r="BI17">
        <f t="shared" si="18"/>
        <v>297.30437316894529</v>
      </c>
      <c r="BJ17">
        <f t="shared" si="19"/>
        <v>295.94238700866697</v>
      </c>
      <c r="BK17">
        <f t="shared" si="20"/>
        <v>111.99999749660492</v>
      </c>
      <c r="BL17">
        <f t="shared" si="21"/>
        <v>2.2958074948390934E-2</v>
      </c>
      <c r="BM17">
        <f t="shared" si="22"/>
        <v>3.0228602903289161</v>
      </c>
      <c r="BN17">
        <f t="shared" si="23"/>
        <v>30.314368568696953</v>
      </c>
      <c r="BO17">
        <f t="shared" si="24"/>
        <v>18.44684728268621</v>
      </c>
      <c r="BP17">
        <f t="shared" si="25"/>
        <v>23.473380088806152</v>
      </c>
      <c r="BQ17">
        <f t="shared" si="26"/>
        <v>2.901531449971098</v>
      </c>
      <c r="BR17">
        <f t="shared" si="27"/>
        <v>0.10943169969046829</v>
      </c>
      <c r="BS17">
        <f t="shared" si="28"/>
        <v>1.1833945595409459</v>
      </c>
      <c r="BT17">
        <f t="shared" si="29"/>
        <v>1.7181368904301522</v>
      </c>
      <c r="BU17">
        <f t="shared" si="30"/>
        <v>6.8510825556799063E-2</v>
      </c>
      <c r="BV17">
        <f t="shared" si="31"/>
        <v>25.004776235400993</v>
      </c>
      <c r="BW17">
        <f t="shared" si="32"/>
        <v>0.63332278546309773</v>
      </c>
      <c r="BX17">
        <f t="shared" si="33"/>
        <v>38.569369089639075</v>
      </c>
      <c r="BY17">
        <f t="shared" si="34"/>
        <v>394.5904776098925</v>
      </c>
      <c r="BZ17">
        <f t="shared" si="35"/>
        <v>9.0705008081602215E-3</v>
      </c>
      <c r="CA17">
        <f t="shared" si="36"/>
        <v>1458.5023803710938</v>
      </c>
      <c r="CB17">
        <f t="shared" si="37"/>
        <v>612.4246721744538</v>
      </c>
      <c r="CC17">
        <f t="shared" si="38"/>
        <v>634.32574462890625</v>
      </c>
      <c r="CD17">
        <f t="shared" si="39"/>
        <v>0.64069156550829065</v>
      </c>
      <c r="CE17">
        <f t="shared" si="40"/>
        <v>0.80092728927390378</v>
      </c>
    </row>
    <row r="18" spans="1:83" x14ac:dyDescent="0.25">
      <c r="A18" s="1">
        <v>6</v>
      </c>
      <c r="B18" s="1" t="s">
        <v>101</v>
      </c>
      <c r="C18" s="1">
        <v>2031.0000006202608</v>
      </c>
      <c r="D18" s="1">
        <v>0</v>
      </c>
      <c r="E18">
        <f t="shared" si="0"/>
        <v>8.908854762897283</v>
      </c>
      <c r="F18">
        <f t="shared" si="1"/>
        <v>0.11291924846231713</v>
      </c>
      <c r="G18">
        <f t="shared" si="2"/>
        <v>259.12071975172159</v>
      </c>
      <c r="H18" s="1">
        <v>26</v>
      </c>
      <c r="I18" s="1">
        <v>0</v>
      </c>
      <c r="J18" s="1">
        <v>343.97772216796875</v>
      </c>
      <c r="K18" s="1">
        <v>1802.4801025390625</v>
      </c>
      <c r="L18" s="1">
        <v>0</v>
      </c>
      <c r="M18" s="1">
        <v>704.13897705078125</v>
      </c>
      <c r="N18" s="1">
        <v>453.36361694335938</v>
      </c>
      <c r="O18">
        <f t="shared" si="3"/>
        <v>0.80916420565007918</v>
      </c>
      <c r="P18">
        <f t="shared" si="41"/>
        <v>1</v>
      </c>
      <c r="Q18">
        <f t="shared" si="4"/>
        <v>0.35614469342085064</v>
      </c>
      <c r="R18" s="1">
        <v>-1</v>
      </c>
      <c r="S18" s="1">
        <v>0.87</v>
      </c>
      <c r="T18" s="1">
        <v>0.92</v>
      </c>
      <c r="U18" s="1">
        <v>9.6391735076904297</v>
      </c>
      <c r="V18">
        <f t="shared" si="5"/>
        <v>0.87481958675384519</v>
      </c>
      <c r="W18">
        <f t="shared" si="6"/>
        <v>2.0594074300228811E-2</v>
      </c>
      <c r="X18">
        <f t="shared" si="7"/>
        <v>0.35614469342085064</v>
      </c>
      <c r="Y18">
        <f t="shared" si="8"/>
        <v>0.60934993065449305</v>
      </c>
      <c r="Z18">
        <f t="shared" si="9"/>
        <v>1.5598357160806209</v>
      </c>
      <c r="AA18" s="1">
        <v>551.67877197265625</v>
      </c>
      <c r="AB18" s="1">
        <v>0.5</v>
      </c>
      <c r="AC18">
        <f t="shared" si="10"/>
        <v>85.941168292240562</v>
      </c>
      <c r="AD18">
        <f t="shared" si="11"/>
        <v>2.0235489739867196</v>
      </c>
      <c r="AE18">
        <f t="shared" si="12"/>
        <v>1.7710982660176651</v>
      </c>
      <c r="AF18">
        <f t="shared" si="13"/>
        <v>23.760385513305664</v>
      </c>
      <c r="AG18" s="1">
        <v>2</v>
      </c>
      <c r="AH18">
        <f t="shared" si="14"/>
        <v>4.644859790802002</v>
      </c>
      <c r="AI18" s="1">
        <v>1</v>
      </c>
      <c r="AJ18">
        <f t="shared" si="15"/>
        <v>9.2897195816040039</v>
      </c>
      <c r="AK18" s="1">
        <v>22.761552810668945</v>
      </c>
      <c r="AL18" s="1">
        <v>23.760385513305664</v>
      </c>
      <c r="AM18" s="1">
        <v>23.01220703125</v>
      </c>
      <c r="AN18" s="1">
        <v>400.04998779296875</v>
      </c>
      <c r="AO18" s="1">
        <v>396.15988159179688</v>
      </c>
      <c r="AP18" s="1">
        <v>11.043498992919922</v>
      </c>
      <c r="AQ18" s="1">
        <v>11.844547271728516</v>
      </c>
      <c r="AR18" s="1">
        <v>39.620445251464844</v>
      </c>
      <c r="AS18" s="1">
        <v>42.494338989257813</v>
      </c>
      <c r="AT18" s="1">
        <v>499.24105834960938</v>
      </c>
      <c r="AU18" s="1">
        <v>550</v>
      </c>
      <c r="AV18" s="1">
        <v>1.0880686044692993</v>
      </c>
      <c r="AW18" s="1">
        <v>99.711532592773438</v>
      </c>
      <c r="AX18" s="1">
        <v>1.4714235067367554</v>
      </c>
      <c r="AY18" s="1">
        <v>-1.611732691526413E-2</v>
      </c>
      <c r="AZ18" s="1">
        <v>1</v>
      </c>
      <c r="BA18" s="1">
        <v>-1.355140209197998</v>
      </c>
      <c r="BB18" s="1">
        <v>7.355140209197998</v>
      </c>
      <c r="BC18" s="1">
        <v>1</v>
      </c>
      <c r="BD18" s="1">
        <v>0</v>
      </c>
      <c r="BE18" s="1">
        <v>0.15999999642372131</v>
      </c>
      <c r="BF18" s="1">
        <v>111115</v>
      </c>
      <c r="BG18">
        <f t="shared" si="16"/>
        <v>2.4962052917480464</v>
      </c>
      <c r="BH18">
        <f t="shared" si="17"/>
        <v>2.0235489739867194E-3</v>
      </c>
      <c r="BI18">
        <f t="shared" si="18"/>
        <v>296.91038551330564</v>
      </c>
      <c r="BJ18">
        <f t="shared" si="19"/>
        <v>295.91155281066892</v>
      </c>
      <c r="BK18">
        <f t="shared" si="20"/>
        <v>87.999998033046722</v>
      </c>
      <c r="BL18">
        <f t="shared" si="21"/>
        <v>-4.9785777516898368E-2</v>
      </c>
      <c r="BM18">
        <f t="shared" si="22"/>
        <v>2.9521362273492686</v>
      </c>
      <c r="BN18">
        <f t="shared" si="23"/>
        <v>29.606768149938393</v>
      </c>
      <c r="BO18">
        <f t="shared" si="24"/>
        <v>17.762220878209877</v>
      </c>
      <c r="BP18">
        <f t="shared" si="25"/>
        <v>23.260969161987305</v>
      </c>
      <c r="BQ18">
        <f t="shared" si="26"/>
        <v>2.8645692872273667</v>
      </c>
      <c r="BR18">
        <f t="shared" si="27"/>
        <v>0.11156316567494876</v>
      </c>
      <c r="BS18">
        <f t="shared" si="28"/>
        <v>1.1810379613316035</v>
      </c>
      <c r="BT18">
        <f t="shared" si="29"/>
        <v>1.6835313258957632</v>
      </c>
      <c r="BU18">
        <f t="shared" si="30"/>
        <v>6.984755911108588E-2</v>
      </c>
      <c r="BV18">
        <f t="shared" si="31"/>
        <v>25.837324092986698</v>
      </c>
      <c r="BW18">
        <f t="shared" si="32"/>
        <v>0.65408117225438689</v>
      </c>
      <c r="BX18">
        <f t="shared" si="33"/>
        <v>39.47222105082362</v>
      </c>
      <c r="BY18">
        <f t="shared" si="34"/>
        <v>394.86522960319132</v>
      </c>
      <c r="BZ18">
        <f t="shared" si="35"/>
        <v>8.9056280003217154E-3</v>
      </c>
      <c r="CA18">
        <f t="shared" si="36"/>
        <v>1458.5023803710938</v>
      </c>
      <c r="CB18">
        <f t="shared" si="37"/>
        <v>481.15077271461485</v>
      </c>
      <c r="CC18">
        <f t="shared" si="38"/>
        <v>704.13897705078125</v>
      </c>
      <c r="CD18">
        <f t="shared" si="39"/>
        <v>0.69628633482248925</v>
      </c>
      <c r="CE18">
        <f t="shared" si="40"/>
        <v>0.75306090704413187</v>
      </c>
    </row>
    <row r="19" spans="1:83" x14ac:dyDescent="0.25">
      <c r="A19" s="1">
        <v>7</v>
      </c>
      <c r="B19" s="1" t="s">
        <v>102</v>
      </c>
      <c r="C19" s="1">
        <v>2118.5000006547198</v>
      </c>
      <c r="D19" s="1">
        <v>0</v>
      </c>
      <c r="E19">
        <f t="shared" si="0"/>
        <v>8.16854106492959</v>
      </c>
      <c r="F19">
        <f t="shared" si="1"/>
        <v>0.11109362174403996</v>
      </c>
      <c r="G19">
        <f t="shared" si="2"/>
        <v>268.12631968092808</v>
      </c>
      <c r="H19" s="1">
        <v>27</v>
      </c>
      <c r="I19" s="1">
        <v>0</v>
      </c>
      <c r="J19" s="1">
        <v>343.97772216796875</v>
      </c>
      <c r="K19" s="1">
        <v>1802.4801025390625</v>
      </c>
      <c r="L19" s="1">
        <v>0</v>
      </c>
      <c r="M19" s="1">
        <v>811.77740478515625</v>
      </c>
      <c r="N19" s="1">
        <v>462.02828979492188</v>
      </c>
      <c r="O19">
        <f t="shared" si="3"/>
        <v>0.80916420565007918</v>
      </c>
      <c r="P19">
        <f t="shared" si="41"/>
        <v>1</v>
      </c>
      <c r="Q19">
        <f t="shared" si="4"/>
        <v>0.43084361911107694</v>
      </c>
      <c r="R19" s="1">
        <v>-1</v>
      </c>
      <c r="S19" s="1">
        <v>0.87</v>
      </c>
      <c r="T19" s="1">
        <v>0.92</v>
      </c>
      <c r="U19" s="1">
        <v>9.4168891906738281</v>
      </c>
      <c r="V19">
        <f t="shared" si="5"/>
        <v>0.87470844459533692</v>
      </c>
      <c r="W19">
        <f t="shared" si="6"/>
        <v>2.6204563136380823E-2</v>
      </c>
      <c r="X19">
        <f t="shared" si="7"/>
        <v>0.43084361911107694</v>
      </c>
      <c r="Y19">
        <f t="shared" si="8"/>
        <v>0.54963308408140177</v>
      </c>
      <c r="Z19">
        <f t="shared" si="9"/>
        <v>1.2204117679477715</v>
      </c>
      <c r="AA19" s="1">
        <v>400.52267456054688</v>
      </c>
      <c r="AB19" s="1">
        <v>0.5</v>
      </c>
      <c r="AC19">
        <f t="shared" si="10"/>
        <v>75.47099862165517</v>
      </c>
      <c r="AD19">
        <f t="shared" si="11"/>
        <v>1.9264355752300424</v>
      </c>
      <c r="AE19">
        <f t="shared" si="12"/>
        <v>1.7141307122602532</v>
      </c>
      <c r="AF19">
        <f t="shared" si="13"/>
        <v>23.401477813720703</v>
      </c>
      <c r="AG19" s="1">
        <v>2</v>
      </c>
      <c r="AH19">
        <f t="shared" si="14"/>
        <v>4.644859790802002</v>
      </c>
      <c r="AI19" s="1">
        <v>1</v>
      </c>
      <c r="AJ19">
        <f t="shared" si="15"/>
        <v>9.2897195816040039</v>
      </c>
      <c r="AK19" s="1">
        <v>22.718715667724609</v>
      </c>
      <c r="AL19" s="1">
        <v>23.401477813720703</v>
      </c>
      <c r="AM19" s="1">
        <v>23.017183303833008</v>
      </c>
      <c r="AN19" s="1">
        <v>399.86590576171875</v>
      </c>
      <c r="AO19" s="1">
        <v>396.2879638671875</v>
      </c>
      <c r="AP19" s="1">
        <v>11.019505500793457</v>
      </c>
      <c r="AQ19" s="1">
        <v>11.782099723815918</v>
      </c>
      <c r="AR19" s="1">
        <v>39.638256072998047</v>
      </c>
      <c r="AS19" s="1">
        <v>42.381381988525391</v>
      </c>
      <c r="AT19" s="1">
        <v>499.27944946289063</v>
      </c>
      <c r="AU19" s="1">
        <v>400</v>
      </c>
      <c r="AV19" s="1">
        <v>0.8329843282699585</v>
      </c>
      <c r="AW19" s="1">
        <v>99.714179992675781</v>
      </c>
      <c r="AX19" s="1">
        <v>1.422215461730957</v>
      </c>
      <c r="AY19" s="1">
        <v>-1.7343226820230484E-2</v>
      </c>
      <c r="AZ19" s="1">
        <v>1</v>
      </c>
      <c r="BA19" s="1">
        <v>-1.355140209197998</v>
      </c>
      <c r="BB19" s="1">
        <v>7.355140209197998</v>
      </c>
      <c r="BC19" s="1">
        <v>1</v>
      </c>
      <c r="BD19" s="1">
        <v>0</v>
      </c>
      <c r="BE19" s="1">
        <v>0.15999999642372131</v>
      </c>
      <c r="BF19" s="1">
        <v>111115</v>
      </c>
      <c r="BG19">
        <f t="shared" si="16"/>
        <v>2.4963972473144529</v>
      </c>
      <c r="BH19">
        <f t="shared" si="17"/>
        <v>1.9264355752300424E-3</v>
      </c>
      <c r="BI19">
        <f t="shared" si="18"/>
        <v>296.55147781372068</v>
      </c>
      <c r="BJ19">
        <f t="shared" si="19"/>
        <v>295.86871566772459</v>
      </c>
      <c r="BK19">
        <f t="shared" si="20"/>
        <v>63.999998569488525</v>
      </c>
      <c r="BL19">
        <f t="shared" si="21"/>
        <v>-0.11441681450315162</v>
      </c>
      <c r="BM19">
        <f t="shared" si="22"/>
        <v>2.8889731248124892</v>
      </c>
      <c r="BN19">
        <f t="shared" si="23"/>
        <v>28.972540565691766</v>
      </c>
      <c r="BO19">
        <f t="shared" si="24"/>
        <v>17.190440841875848</v>
      </c>
      <c r="BP19">
        <f t="shared" si="25"/>
        <v>23.060096740722656</v>
      </c>
      <c r="BQ19">
        <f t="shared" si="26"/>
        <v>2.8299945448917865</v>
      </c>
      <c r="BR19">
        <f t="shared" si="27"/>
        <v>0.10978077863938042</v>
      </c>
      <c r="BS19">
        <f t="shared" si="28"/>
        <v>1.1748424125522361</v>
      </c>
      <c r="BT19">
        <f t="shared" si="29"/>
        <v>1.6551521323395504</v>
      </c>
      <c r="BU19">
        <f t="shared" si="30"/>
        <v>6.8729741859327773E-2</v>
      </c>
      <c r="BV19">
        <f t="shared" si="31"/>
        <v>26.735996101437788</v>
      </c>
      <c r="BW19">
        <f t="shared" si="32"/>
        <v>0.6765946587537246</v>
      </c>
      <c r="BX19">
        <f t="shared" si="33"/>
        <v>40.147983810261621</v>
      </c>
      <c r="BY19">
        <f t="shared" si="34"/>
        <v>395.10089569566895</v>
      </c>
      <c r="BZ19">
        <f t="shared" si="35"/>
        <v>8.3004229552761637E-3</v>
      </c>
      <c r="CA19">
        <f t="shared" si="36"/>
        <v>1458.5023803710938</v>
      </c>
      <c r="CB19">
        <f t="shared" si="37"/>
        <v>349.88337783813478</v>
      </c>
      <c r="CC19">
        <f t="shared" si="38"/>
        <v>811.77740478515625</v>
      </c>
      <c r="CD19">
        <f t="shared" si="39"/>
        <v>0.74764718315647738</v>
      </c>
      <c r="CE19">
        <f t="shared" si="40"/>
        <v>0.67926025427660741</v>
      </c>
    </row>
    <row r="20" spans="1:83" x14ac:dyDescent="0.25">
      <c r="A20" s="1">
        <v>8</v>
      </c>
      <c r="B20" s="1" t="s">
        <v>103</v>
      </c>
      <c r="C20" s="1">
        <v>2203.0000006202608</v>
      </c>
      <c r="D20" s="1">
        <v>0</v>
      </c>
      <c r="E20">
        <f t="shared" si="0"/>
        <v>6.8050906754122273</v>
      </c>
      <c r="F20">
        <f t="shared" si="1"/>
        <v>0.10943973860662044</v>
      </c>
      <c r="G20">
        <f t="shared" si="2"/>
        <v>287.30242226550592</v>
      </c>
      <c r="H20" s="1">
        <v>28</v>
      </c>
      <c r="I20" s="1">
        <v>0</v>
      </c>
      <c r="J20" s="1">
        <v>343.97772216796875</v>
      </c>
      <c r="K20" s="1">
        <v>1802.4801025390625</v>
      </c>
      <c r="L20" s="1">
        <v>0</v>
      </c>
      <c r="M20" s="1">
        <v>951.7816162109375</v>
      </c>
      <c r="N20" s="1">
        <v>468.38375854492188</v>
      </c>
      <c r="O20">
        <f t="shared" si="3"/>
        <v>0.80916420565007918</v>
      </c>
      <c r="P20">
        <f t="shared" si="41"/>
        <v>1</v>
      </c>
      <c r="Q20">
        <f t="shared" si="4"/>
        <v>0.50788736558122716</v>
      </c>
      <c r="R20" s="1">
        <v>-1</v>
      </c>
      <c r="S20" s="1">
        <v>0.87</v>
      </c>
      <c r="T20" s="1">
        <v>0.92</v>
      </c>
      <c r="U20" s="1">
        <v>8.8689403533935547</v>
      </c>
      <c r="V20">
        <f t="shared" si="5"/>
        <v>0.87443447017669684</v>
      </c>
      <c r="W20">
        <f t="shared" si="6"/>
        <v>3.5703490388868379E-2</v>
      </c>
      <c r="X20">
        <f t="shared" si="7"/>
        <v>0.50788736558122716</v>
      </c>
      <c r="Y20">
        <f t="shared" si="8"/>
        <v>0.47195998731402866</v>
      </c>
      <c r="Z20">
        <f t="shared" si="9"/>
        <v>0.89379587905340452</v>
      </c>
      <c r="AA20" s="1">
        <v>251.08224487304688</v>
      </c>
      <c r="AB20" s="1">
        <v>0.5</v>
      </c>
      <c r="AC20">
        <f t="shared" si="10"/>
        <v>55.754597597445787</v>
      </c>
      <c r="AD20">
        <f t="shared" si="11"/>
        <v>1.8281573052558053</v>
      </c>
      <c r="AE20">
        <f t="shared" si="12"/>
        <v>1.6514844714491042</v>
      </c>
      <c r="AF20">
        <f t="shared" si="13"/>
        <v>22.996047973632813</v>
      </c>
      <c r="AG20" s="1">
        <v>2</v>
      </c>
      <c r="AH20">
        <f t="shared" si="14"/>
        <v>4.644859790802002</v>
      </c>
      <c r="AI20" s="1">
        <v>1</v>
      </c>
      <c r="AJ20">
        <f t="shared" si="15"/>
        <v>9.2897195816040039</v>
      </c>
      <c r="AK20" s="1">
        <v>22.679332733154297</v>
      </c>
      <c r="AL20" s="1">
        <v>22.996047973632813</v>
      </c>
      <c r="AM20" s="1">
        <v>23.016626358032227</v>
      </c>
      <c r="AN20" s="1">
        <v>400.0501708984375</v>
      </c>
      <c r="AO20" s="1">
        <v>397.03341674804688</v>
      </c>
      <c r="AP20" s="1">
        <v>10.986342430114746</v>
      </c>
      <c r="AQ20" s="1">
        <v>11.71009349822998</v>
      </c>
      <c r="AR20" s="1">
        <v>39.610118865966797</v>
      </c>
      <c r="AS20" s="1">
        <v>42.219528198242188</v>
      </c>
      <c r="AT20" s="1">
        <v>499.27371215820313</v>
      </c>
      <c r="AU20" s="1">
        <v>250</v>
      </c>
      <c r="AV20" s="1">
        <v>1.1416424512863159</v>
      </c>
      <c r="AW20" s="1">
        <v>99.705680847167969</v>
      </c>
      <c r="AX20" s="1">
        <v>1.4024187326431274</v>
      </c>
      <c r="AY20" s="1">
        <v>-1.7822830006480217E-2</v>
      </c>
      <c r="AZ20" s="1">
        <v>1</v>
      </c>
      <c r="BA20" s="1">
        <v>-1.355140209197998</v>
      </c>
      <c r="BB20" s="1">
        <v>7.355140209197998</v>
      </c>
      <c r="BC20" s="1">
        <v>1</v>
      </c>
      <c r="BD20" s="1">
        <v>0</v>
      </c>
      <c r="BE20" s="1">
        <v>0.15999999642372131</v>
      </c>
      <c r="BF20" s="1">
        <v>111115</v>
      </c>
      <c r="BG20">
        <f t="shared" si="16"/>
        <v>2.4963685607910153</v>
      </c>
      <c r="BH20">
        <f t="shared" si="17"/>
        <v>1.8281573052558054E-3</v>
      </c>
      <c r="BI20">
        <f t="shared" si="18"/>
        <v>296.14604797363279</v>
      </c>
      <c r="BJ20">
        <f t="shared" si="19"/>
        <v>295.82933273315427</v>
      </c>
      <c r="BK20">
        <f t="shared" si="20"/>
        <v>39.999999105930328</v>
      </c>
      <c r="BL20">
        <f t="shared" si="21"/>
        <v>-0.17668699298047608</v>
      </c>
      <c r="BM20">
        <f t="shared" si="22"/>
        <v>2.8190473164741192</v>
      </c>
      <c r="BN20">
        <f t="shared" si="23"/>
        <v>28.273688043866272</v>
      </c>
      <c r="BO20">
        <f t="shared" si="24"/>
        <v>16.563594545636292</v>
      </c>
      <c r="BP20">
        <f t="shared" si="25"/>
        <v>22.837690353393555</v>
      </c>
      <c r="BQ20">
        <f t="shared" si="26"/>
        <v>2.7921396819974063</v>
      </c>
      <c r="BR20">
        <f t="shared" si="27"/>
        <v>0.10816546970891897</v>
      </c>
      <c r="BS20">
        <f t="shared" si="28"/>
        <v>1.1675628450250151</v>
      </c>
      <c r="BT20">
        <f t="shared" si="29"/>
        <v>1.6245768369723912</v>
      </c>
      <c r="BU20">
        <f t="shared" si="30"/>
        <v>6.7716760356755848E-2</v>
      </c>
      <c r="BV20">
        <f t="shared" si="31"/>
        <v>28.645683621022819</v>
      </c>
      <c r="BW20">
        <f t="shared" si="32"/>
        <v>0.72362277366649197</v>
      </c>
      <c r="BX20">
        <f t="shared" si="33"/>
        <v>40.917882335799774</v>
      </c>
      <c r="BY20">
        <f t="shared" si="34"/>
        <v>396.04448782170999</v>
      </c>
      <c r="BZ20">
        <f t="shared" si="35"/>
        <v>7.0307732616724967E-3</v>
      </c>
      <c r="CA20">
        <f t="shared" si="36"/>
        <v>1458.5023803710938</v>
      </c>
      <c r="CB20">
        <f t="shared" si="37"/>
        <v>218.60861754417422</v>
      </c>
      <c r="CC20">
        <f t="shared" si="38"/>
        <v>951.7816162109375</v>
      </c>
      <c r="CD20">
        <f t="shared" si="39"/>
        <v>0.79531879016201523</v>
      </c>
      <c r="CE20">
        <f t="shared" si="40"/>
        <v>0.58326849361169897</v>
      </c>
    </row>
    <row r="21" spans="1:83" x14ac:dyDescent="0.25">
      <c r="A21" s="1">
        <v>9</v>
      </c>
      <c r="B21" s="1" t="s">
        <v>104</v>
      </c>
      <c r="C21" s="1">
        <v>2347.0000006891787</v>
      </c>
      <c r="D21" s="1">
        <v>0</v>
      </c>
      <c r="E21">
        <f t="shared" si="0"/>
        <v>4.2361649831133779</v>
      </c>
      <c r="F21">
        <f t="shared" si="1"/>
        <v>9.6200935330803858E-2</v>
      </c>
      <c r="G21">
        <f t="shared" si="2"/>
        <v>317.27475043917707</v>
      </c>
      <c r="H21" s="1">
        <v>29</v>
      </c>
      <c r="I21" s="1">
        <v>0</v>
      </c>
      <c r="J21" s="1">
        <v>343.97772216796875</v>
      </c>
      <c r="K21" s="1">
        <v>1802.4801025390625</v>
      </c>
      <c r="L21" s="1">
        <v>0</v>
      </c>
      <c r="M21" s="1">
        <v>1094.645263671875</v>
      </c>
      <c r="N21" s="1">
        <v>471.59710693359375</v>
      </c>
      <c r="O21">
        <f t="shared" si="3"/>
        <v>0.80916420565007918</v>
      </c>
      <c r="P21">
        <f t="shared" si="41"/>
        <v>1</v>
      </c>
      <c r="Q21">
        <f t="shared" si="4"/>
        <v>0.56917814146322643</v>
      </c>
      <c r="R21" s="1">
        <v>-1</v>
      </c>
      <c r="S21" s="1">
        <v>0.87</v>
      </c>
      <c r="T21" s="1">
        <v>0.92</v>
      </c>
      <c r="U21" s="1">
        <v>8.1038703918457031</v>
      </c>
      <c r="V21">
        <f t="shared" si="5"/>
        <v>0.87405193519592284</v>
      </c>
      <c r="W21">
        <f t="shared" si="6"/>
        <v>3.9937863127394647E-2</v>
      </c>
      <c r="X21">
        <f t="shared" si="7"/>
        <v>0.56917814146322643</v>
      </c>
      <c r="Y21">
        <f t="shared" si="8"/>
        <v>0.39270050075454171</v>
      </c>
      <c r="Z21">
        <f t="shared" si="9"/>
        <v>0.64663399400535315</v>
      </c>
      <c r="AA21" s="1">
        <v>149.45039367675781</v>
      </c>
      <c r="AB21" s="1">
        <v>0.5</v>
      </c>
      <c r="AC21">
        <f t="shared" si="10"/>
        <v>37.175132031254023</v>
      </c>
      <c r="AD21">
        <f t="shared" si="11"/>
        <v>1.6041942873097002</v>
      </c>
      <c r="AE21">
        <f t="shared" si="12"/>
        <v>1.6463937036183287</v>
      </c>
      <c r="AF21">
        <f t="shared" si="13"/>
        <v>22.891407012939453</v>
      </c>
      <c r="AG21" s="1">
        <v>2</v>
      </c>
      <c r="AH21">
        <f t="shared" si="14"/>
        <v>4.644859790802002</v>
      </c>
      <c r="AI21" s="1">
        <v>1</v>
      </c>
      <c r="AJ21">
        <f t="shared" si="15"/>
        <v>9.2897195816040039</v>
      </c>
      <c r="AK21" s="1">
        <v>22.696725845336914</v>
      </c>
      <c r="AL21" s="1">
        <v>22.891407012939453</v>
      </c>
      <c r="AM21" s="1">
        <v>23.015996932983398</v>
      </c>
      <c r="AN21" s="1">
        <v>399.93353271484375</v>
      </c>
      <c r="AO21" s="1">
        <v>397.98114013671875</v>
      </c>
      <c r="AP21" s="1">
        <v>10.948427200317383</v>
      </c>
      <c r="AQ21" s="1">
        <v>11.583501815795898</v>
      </c>
      <c r="AR21" s="1">
        <v>39.428611755371094</v>
      </c>
      <c r="AS21" s="1">
        <v>41.715713500976563</v>
      </c>
      <c r="AT21" s="1">
        <v>499.34671020507813</v>
      </c>
      <c r="AU21" s="1">
        <v>150</v>
      </c>
      <c r="AV21" s="1">
        <v>1.0824345350265503</v>
      </c>
      <c r="AW21" s="1">
        <v>99.697662353515625</v>
      </c>
      <c r="AX21" s="1">
        <v>1.4059832096099854</v>
      </c>
      <c r="AY21" s="1">
        <v>-1.9167223945260048E-2</v>
      </c>
      <c r="AZ21" s="1">
        <v>0.66666668653488159</v>
      </c>
      <c r="BA21" s="1">
        <v>-1.355140209197998</v>
      </c>
      <c r="BB21" s="1">
        <v>7.355140209197998</v>
      </c>
      <c r="BC21" s="1">
        <v>1</v>
      </c>
      <c r="BD21" s="1">
        <v>0</v>
      </c>
      <c r="BE21" s="1">
        <v>0.15999999642372131</v>
      </c>
      <c r="BF21" s="1">
        <v>111115</v>
      </c>
      <c r="BG21">
        <f t="shared" si="16"/>
        <v>2.4967335510253905</v>
      </c>
      <c r="BH21">
        <f t="shared" si="17"/>
        <v>1.6041942873097001E-3</v>
      </c>
      <c r="BI21">
        <f t="shared" si="18"/>
        <v>296.04140701293943</v>
      </c>
      <c r="BJ21">
        <f t="shared" si="19"/>
        <v>295.84672584533689</v>
      </c>
      <c r="BK21">
        <f t="shared" si="20"/>
        <v>23.999999463558197</v>
      </c>
      <c r="BL21">
        <f t="shared" si="21"/>
        <v>-0.19573553010038414</v>
      </c>
      <c r="BM21">
        <f t="shared" si="22"/>
        <v>2.8012417565208834</v>
      </c>
      <c r="BN21">
        <f t="shared" si="23"/>
        <v>28.097366481753859</v>
      </c>
      <c r="BO21">
        <f t="shared" si="24"/>
        <v>16.513864665957961</v>
      </c>
      <c r="BP21">
        <f t="shared" si="25"/>
        <v>22.794066429138184</v>
      </c>
      <c r="BQ21">
        <f t="shared" si="26"/>
        <v>2.7847668315923384</v>
      </c>
      <c r="BR21">
        <f t="shared" si="27"/>
        <v>9.5214924428429007E-2</v>
      </c>
      <c r="BS21">
        <f t="shared" si="28"/>
        <v>1.1548480529025547</v>
      </c>
      <c r="BT21">
        <f t="shared" si="29"/>
        <v>1.6299187786897837</v>
      </c>
      <c r="BU21">
        <f t="shared" si="30"/>
        <v>5.959713608739358E-2</v>
      </c>
      <c r="BV21">
        <f t="shared" si="31"/>
        <v>31.631550942581008</v>
      </c>
      <c r="BW21">
        <f t="shared" si="32"/>
        <v>0.79721051688575861</v>
      </c>
      <c r="BX21">
        <f t="shared" si="33"/>
        <v>40.651184617722556</v>
      </c>
      <c r="BY21">
        <f t="shared" si="34"/>
        <v>397.3655324558876</v>
      </c>
      <c r="BZ21">
        <f t="shared" si="35"/>
        <v>4.3336704050643939E-3</v>
      </c>
      <c r="CA21">
        <f t="shared" si="36"/>
        <v>1458.5023803710938</v>
      </c>
      <c r="CB21">
        <f t="shared" si="37"/>
        <v>131.10779027938844</v>
      </c>
      <c r="CC21">
        <f t="shared" si="38"/>
        <v>1094.645263671875</v>
      </c>
      <c r="CD21">
        <f t="shared" si="39"/>
        <v>0.82999213671880745</v>
      </c>
      <c r="CE21">
        <f t="shared" si="40"/>
        <v>0.4853162040689229</v>
      </c>
    </row>
    <row r="22" spans="1:83" x14ac:dyDescent="0.25">
      <c r="A22" s="1">
        <v>10</v>
      </c>
      <c r="B22" s="1" t="s">
        <v>105</v>
      </c>
      <c r="C22" s="1">
        <v>2431.0000006891787</v>
      </c>
      <c r="D22" s="1">
        <v>0</v>
      </c>
      <c r="E22">
        <f t="shared" si="0"/>
        <v>3.0396153715114487</v>
      </c>
      <c r="F22">
        <f t="shared" si="1"/>
        <v>8.6804863305978794E-2</v>
      </c>
      <c r="G22">
        <f t="shared" si="2"/>
        <v>332.32616085419755</v>
      </c>
      <c r="H22" s="1">
        <v>30</v>
      </c>
      <c r="I22" s="1">
        <v>0</v>
      </c>
      <c r="J22" s="1">
        <v>343.97772216796875</v>
      </c>
      <c r="K22" s="1">
        <v>1802.4801025390625</v>
      </c>
      <c r="L22" s="1">
        <v>0</v>
      </c>
      <c r="M22" s="1">
        <v>1158.9385986328125</v>
      </c>
      <c r="N22" s="1">
        <v>465.12127685546875</v>
      </c>
      <c r="O22">
        <f t="shared" si="3"/>
        <v>0.80916420565007918</v>
      </c>
      <c r="P22">
        <f t="shared" si="41"/>
        <v>1</v>
      </c>
      <c r="Q22">
        <f t="shared" si="4"/>
        <v>0.59866616108552484</v>
      </c>
      <c r="R22" s="1">
        <v>-1</v>
      </c>
      <c r="S22" s="1">
        <v>0.87</v>
      </c>
      <c r="T22" s="1">
        <v>0.92</v>
      </c>
      <c r="U22" s="1">
        <v>7.1263399124145508</v>
      </c>
      <c r="V22">
        <f t="shared" si="5"/>
        <v>0.87356316995620731</v>
      </c>
      <c r="W22">
        <f t="shared" si="6"/>
        <v>4.6242968000974209E-2</v>
      </c>
      <c r="X22">
        <f t="shared" si="7"/>
        <v>0.59866616108552484</v>
      </c>
      <c r="Y22">
        <f t="shared" si="8"/>
        <v>0.35703112783310376</v>
      </c>
      <c r="Z22">
        <f t="shared" si="9"/>
        <v>0.5552852451936876</v>
      </c>
      <c r="AA22" s="1">
        <v>101.01313018798828</v>
      </c>
      <c r="AB22" s="1">
        <v>0.5</v>
      </c>
      <c r="AC22">
        <f t="shared" si="10"/>
        <v>26.41355519087465</v>
      </c>
      <c r="AD22">
        <f t="shared" si="11"/>
        <v>1.4601054824422843</v>
      </c>
      <c r="AE22">
        <f t="shared" si="12"/>
        <v>1.65892400268063</v>
      </c>
      <c r="AF22">
        <f t="shared" si="13"/>
        <v>22.926189422607422</v>
      </c>
      <c r="AG22" s="1">
        <v>2</v>
      </c>
      <c r="AH22">
        <f t="shared" si="14"/>
        <v>4.644859790802002</v>
      </c>
      <c r="AI22" s="1">
        <v>1</v>
      </c>
      <c r="AJ22">
        <f t="shared" si="15"/>
        <v>9.2897195816040039</v>
      </c>
      <c r="AK22" s="1">
        <v>22.699098587036133</v>
      </c>
      <c r="AL22" s="1">
        <v>22.926189422607422</v>
      </c>
      <c r="AM22" s="1">
        <v>23.012994766235352</v>
      </c>
      <c r="AN22" s="1">
        <v>400.16793823242188</v>
      </c>
      <c r="AO22" s="1">
        <v>398.71701049804688</v>
      </c>
      <c r="AP22" s="1">
        <v>10.939820289611816</v>
      </c>
      <c r="AQ22" s="1">
        <v>11.518017768859863</v>
      </c>
      <c r="AR22" s="1">
        <v>39.388721466064453</v>
      </c>
      <c r="AS22" s="1">
        <v>41.470512390136719</v>
      </c>
      <c r="AT22" s="1">
        <v>499.23703002929688</v>
      </c>
      <c r="AU22" s="1">
        <v>100</v>
      </c>
      <c r="AV22" s="1">
        <v>1.0683432817459106</v>
      </c>
      <c r="AW22" s="1">
        <v>99.689491271972656</v>
      </c>
      <c r="AX22" s="1">
        <v>1.4110491275787354</v>
      </c>
      <c r="AY22" s="1">
        <v>-1.5229788608849049E-2</v>
      </c>
      <c r="AZ22" s="1">
        <v>1</v>
      </c>
      <c r="BA22" s="1">
        <v>-1.355140209197998</v>
      </c>
      <c r="BB22" s="1">
        <v>7.355140209197998</v>
      </c>
      <c r="BC22" s="1">
        <v>1</v>
      </c>
      <c r="BD22" s="1">
        <v>0</v>
      </c>
      <c r="BE22" s="1">
        <v>0.15999999642372131</v>
      </c>
      <c r="BF22" s="1">
        <v>111115</v>
      </c>
      <c r="BG22">
        <f t="shared" si="16"/>
        <v>2.4961851501464842</v>
      </c>
      <c r="BH22">
        <f t="shared" si="17"/>
        <v>1.4601054824422844E-3</v>
      </c>
      <c r="BI22">
        <f t="shared" si="18"/>
        <v>296.0761894226074</v>
      </c>
      <c r="BJ22">
        <f t="shared" si="19"/>
        <v>295.84909858703611</v>
      </c>
      <c r="BK22">
        <f t="shared" si="20"/>
        <v>15.999999642372131</v>
      </c>
      <c r="BL22">
        <f t="shared" si="21"/>
        <v>-0.20376730900274087</v>
      </c>
      <c r="BM22">
        <f t="shared" si="22"/>
        <v>2.8071493345198113</v>
      </c>
      <c r="BN22">
        <f t="shared" si="23"/>
        <v>28.158929278326365</v>
      </c>
      <c r="BO22">
        <f t="shared" si="24"/>
        <v>16.640911509466502</v>
      </c>
      <c r="BP22">
        <f t="shared" si="25"/>
        <v>22.812644004821777</v>
      </c>
      <c r="BQ22">
        <f t="shared" si="26"/>
        <v>2.7879045303099952</v>
      </c>
      <c r="BR22">
        <f t="shared" si="27"/>
        <v>8.6001251654578476E-2</v>
      </c>
      <c r="BS22">
        <f t="shared" si="28"/>
        <v>1.1482253318391813</v>
      </c>
      <c r="BT22">
        <f t="shared" si="29"/>
        <v>1.6396791984708139</v>
      </c>
      <c r="BU22">
        <f t="shared" si="30"/>
        <v>5.3822408688502119E-2</v>
      </c>
      <c r="BV22">
        <f t="shared" si="31"/>
        <v>33.129425911922709</v>
      </c>
      <c r="BW22">
        <f t="shared" si="32"/>
        <v>0.83348879557228084</v>
      </c>
      <c r="BX22">
        <f t="shared" si="33"/>
        <v>40.265664469811369</v>
      </c>
      <c r="BY22">
        <f t="shared" si="34"/>
        <v>398.27528771885056</v>
      </c>
      <c r="BZ22">
        <f t="shared" si="35"/>
        <v>3.0730536500913849E-3</v>
      </c>
      <c r="CA22">
        <f t="shared" si="36"/>
        <v>1458.5023803710938</v>
      </c>
      <c r="CB22">
        <f t="shared" si="37"/>
        <v>87.35631699562073</v>
      </c>
      <c r="CC22">
        <f t="shared" si="38"/>
        <v>1158.9385986328125</v>
      </c>
      <c r="CD22">
        <f t="shared" si="39"/>
        <v>0.85135046578800277</v>
      </c>
      <c r="CE22">
        <f t="shared" si="40"/>
        <v>0.44123445567672687</v>
      </c>
    </row>
    <row r="23" spans="1:83" x14ac:dyDescent="0.25">
      <c r="A23" s="1">
        <v>11</v>
      </c>
      <c r="B23" s="1" t="s">
        <v>106</v>
      </c>
      <c r="C23" s="1">
        <v>2520.0000007580966</v>
      </c>
      <c r="D23" s="1">
        <v>0</v>
      </c>
      <c r="E23">
        <f t="shared" si="0"/>
        <v>0.99056844264197186</v>
      </c>
      <c r="F23">
        <f t="shared" si="1"/>
        <v>7.5691238786294648E-2</v>
      </c>
      <c r="G23">
        <f t="shared" si="2"/>
        <v>367.95370123893912</v>
      </c>
      <c r="H23" s="1">
        <v>31</v>
      </c>
      <c r="I23" s="1">
        <v>0</v>
      </c>
      <c r="J23" s="1">
        <v>343.97772216796875</v>
      </c>
      <c r="K23" s="1">
        <v>1802.4801025390625</v>
      </c>
      <c r="L23" s="1">
        <v>0</v>
      </c>
      <c r="M23" s="1">
        <v>1234.0589599609375</v>
      </c>
      <c r="N23" s="1">
        <v>449.40499877929688</v>
      </c>
      <c r="O23">
        <f t="shared" si="3"/>
        <v>0.80916420565007918</v>
      </c>
      <c r="P23">
        <f t="shared" si="41"/>
        <v>1</v>
      </c>
      <c r="Q23">
        <f t="shared" si="4"/>
        <v>0.63583182541495242</v>
      </c>
      <c r="R23" s="1">
        <v>-1</v>
      </c>
      <c r="S23" s="1">
        <v>0.87</v>
      </c>
      <c r="T23" s="1">
        <v>0.92</v>
      </c>
      <c r="U23" s="1">
        <v>6.6824121475219727</v>
      </c>
      <c r="V23">
        <f t="shared" si="5"/>
        <v>0.87334120607376098</v>
      </c>
      <c r="W23">
        <f t="shared" si="6"/>
        <v>4.5585125923254602E-2</v>
      </c>
      <c r="X23">
        <f t="shared" si="7"/>
        <v>0.63583182541495242</v>
      </c>
      <c r="Y23">
        <f t="shared" si="8"/>
        <v>0.31535501655603237</v>
      </c>
      <c r="Z23">
        <f t="shared" si="9"/>
        <v>0.46061100889062678</v>
      </c>
      <c r="AA23" s="1">
        <v>48.845314025878906</v>
      </c>
      <c r="AB23" s="1">
        <v>0.5</v>
      </c>
      <c r="AC23">
        <f t="shared" si="10"/>
        <v>13.561855848729312</v>
      </c>
      <c r="AD23">
        <f t="shared" si="11"/>
        <v>1.2793487459059603</v>
      </c>
      <c r="AE23">
        <f t="shared" si="12"/>
        <v>1.6651778465480569</v>
      </c>
      <c r="AF23">
        <f t="shared" si="13"/>
        <v>22.909547805786133</v>
      </c>
      <c r="AG23" s="1">
        <v>2</v>
      </c>
      <c r="AH23">
        <f t="shared" si="14"/>
        <v>4.644859790802002</v>
      </c>
      <c r="AI23" s="1">
        <v>1</v>
      </c>
      <c r="AJ23">
        <f t="shared" si="15"/>
        <v>9.2897195816040039</v>
      </c>
      <c r="AK23" s="1">
        <v>22.660312652587891</v>
      </c>
      <c r="AL23" s="1">
        <v>22.909547805786133</v>
      </c>
      <c r="AM23" s="1">
        <v>23.010305404663086</v>
      </c>
      <c r="AN23" s="1">
        <v>400.09014892578125</v>
      </c>
      <c r="AO23" s="1">
        <v>399.48849487304688</v>
      </c>
      <c r="AP23" s="1">
        <v>10.919685363769531</v>
      </c>
      <c r="AQ23" s="1">
        <v>11.426413536071777</v>
      </c>
      <c r="AR23" s="1">
        <v>39.410591125488281</v>
      </c>
      <c r="AS23" s="1">
        <v>41.239444732666016</v>
      </c>
      <c r="AT23" s="1">
        <v>499.17507934570313</v>
      </c>
      <c r="AU23" s="1">
        <v>50</v>
      </c>
      <c r="AV23" s="1">
        <v>1.0331164598464966</v>
      </c>
      <c r="AW23" s="1">
        <v>99.693893432617188</v>
      </c>
      <c r="AX23" s="1">
        <v>1.4096742868423462</v>
      </c>
      <c r="AY23" s="1">
        <v>-1.8443051725625992E-2</v>
      </c>
      <c r="AZ23" s="1">
        <v>1</v>
      </c>
      <c r="BA23" s="1">
        <v>-1.355140209197998</v>
      </c>
      <c r="BB23" s="1">
        <v>7.355140209197998</v>
      </c>
      <c r="BC23" s="1">
        <v>1</v>
      </c>
      <c r="BD23" s="1">
        <v>0</v>
      </c>
      <c r="BE23" s="1">
        <v>0.15999999642372131</v>
      </c>
      <c r="BF23" s="1">
        <v>111115</v>
      </c>
      <c r="BG23">
        <f t="shared" si="16"/>
        <v>2.4958753967285152</v>
      </c>
      <c r="BH23">
        <f t="shared" si="17"/>
        <v>1.2793487459059603E-3</v>
      </c>
      <c r="BI23">
        <f t="shared" si="18"/>
        <v>296.05954780578611</v>
      </c>
      <c r="BJ23">
        <f t="shared" si="19"/>
        <v>295.81031265258787</v>
      </c>
      <c r="BK23">
        <f t="shared" si="20"/>
        <v>7.9999998211860657</v>
      </c>
      <c r="BL23">
        <f t="shared" si="21"/>
        <v>-0.20487007756053816</v>
      </c>
      <c r="BM23">
        <f t="shared" si="22"/>
        <v>2.8043214999302113</v>
      </c>
      <c r="BN23">
        <f t="shared" si="23"/>
        <v>28.129320697316771</v>
      </c>
      <c r="BO23">
        <f t="shared" si="24"/>
        <v>16.702907161244994</v>
      </c>
      <c r="BP23">
        <f t="shared" si="25"/>
        <v>22.784930229187012</v>
      </c>
      <c r="BQ23">
        <f t="shared" si="26"/>
        <v>2.7832248875588408</v>
      </c>
      <c r="BR23">
        <f t="shared" si="27"/>
        <v>7.507950228707666E-2</v>
      </c>
      <c r="BS23">
        <f t="shared" si="28"/>
        <v>1.1391436533821544</v>
      </c>
      <c r="BT23">
        <f t="shared" si="29"/>
        <v>1.6440812341766864</v>
      </c>
      <c r="BU23">
        <f t="shared" si="30"/>
        <v>4.6979268848463589E-2</v>
      </c>
      <c r="BV23">
        <f t="shared" si="31"/>
        <v>36.682737079451861</v>
      </c>
      <c r="BW23">
        <f t="shared" si="32"/>
        <v>0.92106207302883858</v>
      </c>
      <c r="BX23">
        <f t="shared" si="33"/>
        <v>39.912506209574573</v>
      </c>
      <c r="BY23">
        <f t="shared" si="34"/>
        <v>399.34454355289995</v>
      </c>
      <c r="BZ23">
        <f t="shared" si="35"/>
        <v>9.9002402201894867E-4</v>
      </c>
      <c r="CA23">
        <f t="shared" si="36"/>
        <v>1458.5023803710938</v>
      </c>
      <c r="CB23">
        <f t="shared" si="37"/>
        <v>43.667060303688046</v>
      </c>
      <c r="CC23">
        <f t="shared" si="38"/>
        <v>1234.0589599609375</v>
      </c>
      <c r="CD23">
        <f t="shared" si="39"/>
        <v>0.88155319746684702</v>
      </c>
      <c r="CE23">
        <f t="shared" si="40"/>
        <v>0.38972932113658865</v>
      </c>
    </row>
    <row r="24" spans="1:83" x14ac:dyDescent="0.25">
      <c r="A24" s="1">
        <v>12</v>
      </c>
      <c r="B24" s="1" t="s">
        <v>107</v>
      </c>
      <c r="C24" s="1">
        <v>2603.0000007580966</v>
      </c>
      <c r="D24" s="1">
        <v>0</v>
      </c>
      <c r="E24">
        <f t="shared" si="0"/>
        <v>-2.0402339592835963</v>
      </c>
      <c r="F24">
        <f t="shared" si="1"/>
        <v>6.5932658100992525E-2</v>
      </c>
      <c r="G24">
        <f t="shared" si="2"/>
        <v>439.19053190901707</v>
      </c>
      <c r="H24" s="1">
        <v>32</v>
      </c>
      <c r="I24" s="1">
        <v>0</v>
      </c>
      <c r="J24" s="1">
        <v>343.97772216796875</v>
      </c>
      <c r="K24" s="1">
        <v>1802.4801025390625</v>
      </c>
      <c r="L24" s="1">
        <v>0</v>
      </c>
      <c r="M24" s="1">
        <v>1341.9473876953125</v>
      </c>
      <c r="N24" s="1">
        <v>388.73086547851563</v>
      </c>
      <c r="O24">
        <f t="shared" si="3"/>
        <v>0.80916420565007918</v>
      </c>
      <c r="P24">
        <f t="shared" si="41"/>
        <v>1</v>
      </c>
      <c r="Q24">
        <f t="shared" si="4"/>
        <v>0.71032331889990874</v>
      </c>
      <c r="R24" s="1">
        <v>-1</v>
      </c>
      <c r="S24" s="1">
        <v>0.87</v>
      </c>
      <c r="T24" s="1">
        <v>0.92</v>
      </c>
      <c r="U24" s="1">
        <v>0</v>
      </c>
      <c r="V24">
        <f t="shared" si="5"/>
        <v>0.87</v>
      </c>
      <c r="W24" t="e">
        <f t="shared" si="6"/>
        <v>#DIV/0!</v>
      </c>
      <c r="X24">
        <f t="shared" si="7"/>
        <v>0.71032331889990874</v>
      </c>
      <c r="Y24">
        <f t="shared" si="8"/>
        <v>0.25549947219668107</v>
      </c>
      <c r="Z24">
        <f t="shared" si="9"/>
        <v>0.34318239229533298</v>
      </c>
      <c r="AA24" s="1">
        <v>3.1865030527114868E-2</v>
      </c>
      <c r="AB24" s="1">
        <v>0.5</v>
      </c>
      <c r="AC24">
        <f t="shared" si="10"/>
        <v>9.8459962947772053E-3</v>
      </c>
      <c r="AD24">
        <f t="shared" si="11"/>
        <v>1.0976595040302697</v>
      </c>
      <c r="AE24">
        <f t="shared" si="12"/>
        <v>1.6387636204786795</v>
      </c>
      <c r="AF24">
        <f t="shared" si="13"/>
        <v>22.696502685546875</v>
      </c>
      <c r="AG24" s="1">
        <v>2</v>
      </c>
      <c r="AH24">
        <f t="shared" si="14"/>
        <v>4.644859790802002</v>
      </c>
      <c r="AI24" s="1">
        <v>1</v>
      </c>
      <c r="AJ24">
        <f t="shared" si="15"/>
        <v>9.2897195816040039</v>
      </c>
      <c r="AK24" s="1">
        <v>22.614028930664063</v>
      </c>
      <c r="AL24" s="1">
        <v>22.696502685546875</v>
      </c>
      <c r="AM24" s="1">
        <v>23.018815994262695</v>
      </c>
      <c r="AN24" s="1">
        <v>399.99087524414063</v>
      </c>
      <c r="AO24" s="1">
        <v>400.63211059570313</v>
      </c>
      <c r="AP24" s="1">
        <v>10.896063804626465</v>
      </c>
      <c r="AQ24" s="1">
        <v>11.33086109161377</v>
      </c>
      <c r="AR24" s="1">
        <v>39.434497833251953</v>
      </c>
      <c r="AS24" s="1">
        <v>41.008094787597656</v>
      </c>
      <c r="AT24" s="1">
        <v>499.185302734375</v>
      </c>
      <c r="AU24" s="1">
        <v>0</v>
      </c>
      <c r="AV24" s="1">
        <v>1.0782263278961182</v>
      </c>
      <c r="AW24" s="1">
        <v>99.690185546875</v>
      </c>
      <c r="AX24" s="1">
        <v>1.3232576847076416</v>
      </c>
      <c r="AY24" s="1">
        <v>-1.6417780891060829E-2</v>
      </c>
      <c r="AZ24" s="1">
        <v>1</v>
      </c>
      <c r="BA24" s="1">
        <v>-1.355140209197998</v>
      </c>
      <c r="BB24" s="1">
        <v>7.355140209197998</v>
      </c>
      <c r="BC24" s="1">
        <v>1</v>
      </c>
      <c r="BD24" s="1">
        <v>0</v>
      </c>
      <c r="BE24" s="1">
        <v>0.15999999642372131</v>
      </c>
      <c r="BF24" s="1">
        <v>111115</v>
      </c>
      <c r="BG24">
        <f t="shared" si="16"/>
        <v>2.4959265136718747</v>
      </c>
      <c r="BH24">
        <f t="shared" si="17"/>
        <v>1.0976595040302697E-3</v>
      </c>
      <c r="BI24">
        <f t="shared" si="18"/>
        <v>295.84650268554685</v>
      </c>
      <c r="BJ24">
        <f t="shared" si="19"/>
        <v>295.76402893066404</v>
      </c>
      <c r="BK24">
        <f t="shared" si="20"/>
        <v>0</v>
      </c>
      <c r="BL24">
        <f t="shared" si="21"/>
        <v>-0.19738241072356214</v>
      </c>
      <c r="BM24">
        <f t="shared" si="22"/>
        <v>2.7683392651075227</v>
      </c>
      <c r="BN24">
        <f t="shared" si="23"/>
        <v>27.769426347449528</v>
      </c>
      <c r="BO24">
        <f t="shared" si="24"/>
        <v>16.438565255835758</v>
      </c>
      <c r="BP24">
        <f t="shared" si="25"/>
        <v>22.655265808105469</v>
      </c>
      <c r="BQ24">
        <f t="shared" si="26"/>
        <v>2.761421424450015</v>
      </c>
      <c r="BR24">
        <f t="shared" si="27"/>
        <v>6.546800686205341E-2</v>
      </c>
      <c r="BS24">
        <f t="shared" si="28"/>
        <v>1.1295756446288432</v>
      </c>
      <c r="BT24">
        <f t="shared" si="29"/>
        <v>1.6318457798211718</v>
      </c>
      <c r="BU24">
        <f t="shared" si="30"/>
        <v>4.0958998135012033E-2</v>
      </c>
      <c r="BV24">
        <f t="shared" si="31"/>
        <v>43.782985616440641</v>
      </c>
      <c r="BW24">
        <f t="shared" si="32"/>
        <v>1.096243961214145</v>
      </c>
      <c r="BX24">
        <f t="shared" si="33"/>
        <v>40.048486860148081</v>
      </c>
      <c r="BY24">
        <f t="shared" si="34"/>
        <v>400.92860133698309</v>
      </c>
      <c r="BZ24">
        <f t="shared" si="35"/>
        <v>-2.0379759048749094E-3</v>
      </c>
      <c r="CA24">
        <f t="shared" si="36"/>
        <v>1458.5023803710938</v>
      </c>
      <c r="CB24">
        <f t="shared" si="37"/>
        <v>0</v>
      </c>
      <c r="CC24">
        <f t="shared" si="38"/>
        <v>1341.9473876953125</v>
      </c>
      <c r="CD24">
        <f t="shared" si="39"/>
        <v>0.95515580798049748</v>
      </c>
      <c r="CE24">
        <f t="shared" si="40"/>
        <v>0.3157572596669842</v>
      </c>
    </row>
    <row r="25" spans="1:83" x14ac:dyDescent="0.25">
      <c r="A25" s="1">
        <v>13</v>
      </c>
      <c r="B25" s="1" t="s">
        <v>108</v>
      </c>
      <c r="C25" s="1">
        <v>4775.0000007580966</v>
      </c>
      <c r="D25" s="1">
        <v>0</v>
      </c>
      <c r="E25">
        <f t="shared" si="0"/>
        <v>-1.5564111836335315</v>
      </c>
      <c r="F25">
        <f t="shared" si="1"/>
        <v>2.7516055041924711E-2</v>
      </c>
      <c r="G25">
        <f t="shared" si="2"/>
        <v>478.13159655622815</v>
      </c>
      <c r="H25" s="1">
        <v>33</v>
      </c>
      <c r="I25" s="1">
        <v>0</v>
      </c>
      <c r="J25" s="1">
        <v>343.97772216796875</v>
      </c>
      <c r="K25" s="1">
        <v>1802.4801025390625</v>
      </c>
      <c r="L25" s="1">
        <v>0</v>
      </c>
      <c r="M25" s="1">
        <v>0</v>
      </c>
      <c r="N25" s="1">
        <v>0</v>
      </c>
      <c r="O25">
        <f t="shared" si="3"/>
        <v>0.80916420565007918</v>
      </c>
      <c r="P25" t="e">
        <f t="shared" si="41"/>
        <v>#DIV/0!</v>
      </c>
      <c r="Q25" t="e">
        <f t="shared" si="4"/>
        <v>#DIV/0!</v>
      </c>
      <c r="R25" s="1">
        <v>-1</v>
      </c>
      <c r="S25" s="1">
        <v>0.87</v>
      </c>
      <c r="T25" s="1">
        <v>0.92</v>
      </c>
      <c r="U25" s="1">
        <v>0</v>
      </c>
      <c r="V25">
        <f t="shared" si="5"/>
        <v>0.87</v>
      </c>
      <c r="W25" t="e">
        <f t="shared" si="6"/>
        <v>#DIV/0!</v>
      </c>
      <c r="X25" t="e">
        <f t="shared" si="7"/>
        <v>#DIV/0!</v>
      </c>
      <c r="Y25">
        <f t="shared" si="8"/>
        <v>1</v>
      </c>
      <c r="Z25" t="e">
        <f>($K$25-M25)/M25</f>
        <v>#DIV/0!</v>
      </c>
      <c r="AA25" s="1">
        <v>3.1865030527114868E-2</v>
      </c>
      <c r="AB25" s="1">
        <v>0.5</v>
      </c>
      <c r="AC25" t="e">
        <f t="shared" si="10"/>
        <v>#DIV/0!</v>
      </c>
      <c r="AD25">
        <f t="shared" si="11"/>
        <v>0.51201261643659624</v>
      </c>
      <c r="AE25">
        <f t="shared" si="12"/>
        <v>1.8232794879598522</v>
      </c>
      <c r="AF25">
        <f t="shared" si="13"/>
        <v>23.129446029663086</v>
      </c>
      <c r="AG25" s="1">
        <v>2</v>
      </c>
      <c r="AH25">
        <f t="shared" si="14"/>
        <v>4.644859790802002</v>
      </c>
      <c r="AI25" s="1">
        <v>1</v>
      </c>
      <c r="AJ25">
        <f t="shared" si="15"/>
        <v>9.2897195816040039</v>
      </c>
      <c r="AK25" s="1">
        <v>22.722387313842773</v>
      </c>
      <c r="AL25" s="1">
        <v>23.129446029663086</v>
      </c>
      <c r="AM25" s="1">
        <v>23.014543533325195</v>
      </c>
      <c r="AN25" s="1">
        <v>399.9713134765625</v>
      </c>
      <c r="AO25" s="1">
        <v>400.512939453125</v>
      </c>
      <c r="AP25" s="1">
        <v>10.02125358581543</v>
      </c>
      <c r="AQ25" s="1">
        <v>10.224372863769531</v>
      </c>
      <c r="AR25" s="1">
        <v>36.007431030273438</v>
      </c>
      <c r="AS25" s="1">
        <v>36.737262725830078</v>
      </c>
      <c r="AT25" s="1">
        <v>498.99508666992188</v>
      </c>
      <c r="AU25" s="1">
        <v>0</v>
      </c>
      <c r="AV25" s="1">
        <v>0.19873210787773132</v>
      </c>
      <c r="AW25" s="1">
        <v>99.625686645507813</v>
      </c>
      <c r="AX25" s="1">
        <v>1.4272142648696899</v>
      </c>
      <c r="AY25" s="1">
        <v>-1.3981667347252369E-2</v>
      </c>
      <c r="AZ25" s="1">
        <v>0.66666668653488159</v>
      </c>
      <c r="BA25" s="1">
        <v>-1.355140209197998</v>
      </c>
      <c r="BB25" s="1">
        <v>7.355140209197998</v>
      </c>
      <c r="BC25" s="1">
        <v>1</v>
      </c>
      <c r="BD25" s="1">
        <v>0</v>
      </c>
      <c r="BE25" s="1">
        <v>0.15999999642372131</v>
      </c>
      <c r="BF25" s="1">
        <v>111115</v>
      </c>
      <c r="BG25">
        <f t="shared" si="16"/>
        <v>2.4949754333496093</v>
      </c>
      <c r="BH25">
        <f t="shared" si="17"/>
        <v>5.1201261643659627E-4</v>
      </c>
      <c r="BI25">
        <f t="shared" si="18"/>
        <v>296.27944602966306</v>
      </c>
      <c r="BJ25">
        <f t="shared" si="19"/>
        <v>295.87238731384275</v>
      </c>
      <c r="BK25">
        <f t="shared" si="20"/>
        <v>0</v>
      </c>
      <c r="BL25">
        <f t="shared" si="21"/>
        <v>-0.10854994372407807</v>
      </c>
      <c r="BM25">
        <f t="shared" si="22"/>
        <v>2.8418896550325887</v>
      </c>
      <c r="BN25">
        <f t="shared" si="23"/>
        <v>28.525671949892967</v>
      </c>
      <c r="BO25">
        <f t="shared" si="24"/>
        <v>18.301299086123436</v>
      </c>
      <c r="BP25">
        <f t="shared" si="25"/>
        <v>22.92591667175293</v>
      </c>
      <c r="BQ25">
        <f t="shared" si="26"/>
        <v>2.8071029671012844</v>
      </c>
      <c r="BR25">
        <f t="shared" si="27"/>
        <v>2.7434793462353588E-2</v>
      </c>
      <c r="BS25">
        <f t="shared" si="28"/>
        <v>1.0186101670727365</v>
      </c>
      <c r="BT25">
        <f t="shared" si="29"/>
        <v>1.7884928000285478</v>
      </c>
      <c r="BU25">
        <f t="shared" si="30"/>
        <v>1.7154028289422269E-2</v>
      </c>
      <c r="BV25">
        <f t="shared" si="31"/>
        <v>47.634188613827149</v>
      </c>
      <c r="BW25">
        <f t="shared" si="32"/>
        <v>1.1937981259958454</v>
      </c>
      <c r="BX25">
        <f t="shared" si="33"/>
        <v>34.768313105928748</v>
      </c>
      <c r="BY25">
        <f t="shared" si="34"/>
        <v>400.73912013376321</v>
      </c>
      <c r="BZ25">
        <f t="shared" si="35"/>
        <v>-1.3503496073973781E-3</v>
      </c>
      <c r="CA25">
        <f t="shared" si="36"/>
        <v>1458.5023803710938</v>
      </c>
      <c r="CB25">
        <f t="shared" si="37"/>
        <v>0</v>
      </c>
      <c r="CC25">
        <f t="shared" si="38"/>
        <v>0</v>
      </c>
      <c r="CD25">
        <f t="shared" si="39"/>
        <v>0</v>
      </c>
      <c r="CE25">
        <f t="shared" si="40"/>
        <v>1.2358430996049858</v>
      </c>
    </row>
    <row r="26" spans="1:83" x14ac:dyDescent="0.25">
      <c r="A26" s="1"/>
      <c r="B26" s="1"/>
    </row>
    <row r="27" spans="1:83" x14ac:dyDescent="0.25">
      <c r="A27" s="1"/>
      <c r="B27" s="1"/>
    </row>
    <row r="28" spans="1:83" x14ac:dyDescent="0.25">
      <c r="A28" s="1"/>
      <c r="B28" s="1"/>
    </row>
    <row r="29" spans="1:83" x14ac:dyDescent="0.25">
      <c r="A29" s="1"/>
      <c r="B29" s="1"/>
    </row>
    <row r="30" spans="1:83" x14ac:dyDescent="0.25">
      <c r="A30" s="1"/>
      <c r="B30" s="1"/>
    </row>
    <row r="31" spans="1:83" x14ac:dyDescent="0.25">
      <c r="A31" s="1"/>
      <c r="B31" s="1"/>
    </row>
    <row r="32" spans="1:83" x14ac:dyDescent="0.25">
      <c r="A32" s="1"/>
      <c r="B32" s="1"/>
    </row>
    <row r="33" spans="1:2" x14ac:dyDescent="0.25">
      <c r="A33" s="1"/>
      <c r="B33" s="1"/>
    </row>
    <row r="34" spans="1:2" x14ac:dyDescent="0.25">
      <c r="A34" s="1"/>
      <c r="B34" s="1"/>
    </row>
    <row r="35" spans="1:2" x14ac:dyDescent="0.25">
      <c r="A35" s="1"/>
      <c r="B35" s="1"/>
    </row>
    <row r="36" spans="1:2" x14ac:dyDescent="0.25">
      <c r="A36" s="1"/>
      <c r="B36" s="1"/>
    </row>
    <row r="37" spans="1:2" x14ac:dyDescent="0.25">
      <c r="A37" s="1"/>
      <c r="B37" s="1"/>
    </row>
    <row r="38" spans="1:2" x14ac:dyDescent="0.25">
      <c r="A38" s="1"/>
      <c r="B38" s="1"/>
    </row>
    <row r="39" spans="1:2" x14ac:dyDescent="0.25">
      <c r="A39" s="1"/>
      <c r="B39" s="1"/>
    </row>
    <row r="40" spans="1:2" x14ac:dyDescent="0.25">
      <c r="A40" s="1"/>
      <c r="B40" s="1"/>
    </row>
    <row r="41" spans="1:2" x14ac:dyDescent="0.25">
      <c r="A41" s="1"/>
      <c r="B41" s="1"/>
    </row>
    <row r="42" spans="1:2" x14ac:dyDescent="0.25">
      <c r="A42" s="1"/>
      <c r="B42" s="1"/>
    </row>
    <row r="43" spans="1:2" x14ac:dyDescent="0.25">
      <c r="A43" s="1"/>
      <c r="B43" s="1"/>
    </row>
    <row r="44" spans="1:2" x14ac:dyDescent="0.25">
      <c r="A44" s="1"/>
      <c r="B44" s="1"/>
    </row>
    <row r="45" spans="1:2" x14ac:dyDescent="0.25">
      <c r="A45" s="1"/>
      <c r="B45" s="1"/>
    </row>
    <row r="46" spans="1:2" x14ac:dyDescent="0.25">
      <c r="A46" s="1"/>
      <c r="B46" s="1"/>
    </row>
    <row r="47" spans="1:2" x14ac:dyDescent="0.25">
      <c r="A47" s="1"/>
      <c r="B47" s="1"/>
    </row>
    <row r="48" spans="1:2" x14ac:dyDescent="0.25">
      <c r="A48" s="1"/>
      <c r="B48" s="1"/>
    </row>
    <row r="49" spans="1:2" x14ac:dyDescent="0.25">
      <c r="A49" s="1"/>
      <c r="B49" s="1"/>
    </row>
    <row r="50" spans="1:2" x14ac:dyDescent="0.25">
      <c r="A50" s="1"/>
      <c r="B50" s="1"/>
    </row>
    <row r="51" spans="1:2" x14ac:dyDescent="0.25">
      <c r="A51" s="1"/>
      <c r="B51" s="1"/>
    </row>
    <row r="52" spans="1:2" x14ac:dyDescent="0.25">
      <c r="A52" s="1"/>
      <c r="B52" s="1"/>
    </row>
    <row r="53" spans="1:2" x14ac:dyDescent="0.25">
      <c r="A53" s="1"/>
      <c r="B53" s="1"/>
    </row>
    <row r="54" spans="1:2" x14ac:dyDescent="0.25">
      <c r="A54" s="1"/>
      <c r="B54" s="1"/>
    </row>
    <row r="55" spans="1:2" x14ac:dyDescent="0.25">
      <c r="A55" s="1"/>
      <c r="B55" s="1"/>
    </row>
    <row r="56" spans="1:2" x14ac:dyDescent="0.25">
      <c r="A56" s="1"/>
      <c r="B56" s="1"/>
    </row>
    <row r="57" spans="1:2" x14ac:dyDescent="0.25">
      <c r="A57" s="1"/>
      <c r="B57" s="1"/>
    </row>
    <row r="58" spans="1:2" x14ac:dyDescent="0.25">
      <c r="A58" s="1"/>
      <c r="B58" s="1"/>
    </row>
    <row r="59" spans="1:2" x14ac:dyDescent="0.25">
      <c r="A59" s="1"/>
      <c r="B59" s="1"/>
    </row>
    <row r="60" spans="1:2" x14ac:dyDescent="0.25">
      <c r="A60" s="1"/>
      <c r="B60" s="1"/>
    </row>
    <row r="61" spans="1:2" x14ac:dyDescent="0.25">
      <c r="A61" s="1"/>
      <c r="B61" s="1"/>
    </row>
    <row r="62" spans="1:2" x14ac:dyDescent="0.25">
      <c r="A62" s="1"/>
      <c r="B62" s="1"/>
    </row>
    <row r="63" spans="1:2" x14ac:dyDescent="0.25">
      <c r="A63" s="1"/>
      <c r="B63" s="1"/>
    </row>
    <row r="64" spans="1:2" x14ac:dyDescent="0.25">
      <c r="A64" s="1"/>
      <c r="B64" s="1"/>
    </row>
    <row r="65" spans="1:2" x14ac:dyDescent="0.25">
      <c r="A65" s="1"/>
      <c r="B65" s="1"/>
    </row>
    <row r="66" spans="1:2" x14ac:dyDescent="0.25">
      <c r="A66" s="1"/>
      <c r="B66" s="1"/>
    </row>
    <row r="67" spans="1:2" x14ac:dyDescent="0.25">
      <c r="A67" s="1"/>
      <c r="B67" s="1"/>
    </row>
    <row r="68" spans="1:2" x14ac:dyDescent="0.25">
      <c r="A68" s="1"/>
      <c r="B68" s="1"/>
    </row>
    <row r="69" spans="1:2" x14ac:dyDescent="0.25">
      <c r="A69" s="1"/>
      <c r="B69" s="1"/>
    </row>
    <row r="70" spans="1:2" x14ac:dyDescent="0.25">
      <c r="A70" s="1"/>
      <c r="B70" s="1"/>
    </row>
    <row r="71" spans="1:2" x14ac:dyDescent="0.25">
      <c r="A71" s="1"/>
      <c r="B71" s="1"/>
    </row>
    <row r="72" spans="1:2" x14ac:dyDescent="0.25">
      <c r="A72" s="1"/>
      <c r="B72" s="1"/>
    </row>
    <row r="73" spans="1:2" x14ac:dyDescent="0.25">
      <c r="A73" s="1"/>
      <c r="B73" s="1"/>
    </row>
    <row r="74" spans="1:2" x14ac:dyDescent="0.25">
      <c r="A74" s="1"/>
      <c r="B74" s="1"/>
    </row>
    <row r="75" spans="1:2" x14ac:dyDescent="0.25">
      <c r="A75" s="1"/>
      <c r="B75" s="1"/>
    </row>
    <row r="76" spans="1:2" x14ac:dyDescent="0.25">
      <c r="A76" s="1"/>
      <c r="B76" s="1"/>
    </row>
    <row r="77" spans="1:2" x14ac:dyDescent="0.25">
      <c r="A77" s="1"/>
      <c r="B77" s="1"/>
    </row>
    <row r="78" spans="1:2" x14ac:dyDescent="0.25">
      <c r="A78" s="1"/>
      <c r="B78" s="1"/>
    </row>
    <row r="79" spans="1:2" x14ac:dyDescent="0.25">
      <c r="A79" s="1"/>
      <c r="B79" s="1"/>
    </row>
    <row r="80" spans="1:2" x14ac:dyDescent="0.25">
      <c r="A80" s="1"/>
      <c r="B80" s="1"/>
    </row>
    <row r="81" spans="1:2" x14ac:dyDescent="0.25">
      <c r="A81" s="1"/>
      <c r="B81" s="1"/>
    </row>
    <row r="82" spans="1:2" x14ac:dyDescent="0.25">
      <c r="A82" s="1"/>
      <c r="B82" s="1"/>
    </row>
    <row r="83" spans="1:2" x14ac:dyDescent="0.25">
      <c r="A83" s="1"/>
      <c r="B83" s="1"/>
    </row>
    <row r="84" spans="1:2" x14ac:dyDescent="0.25">
      <c r="A84" s="1"/>
      <c r="B84" s="1"/>
    </row>
    <row r="85" spans="1:2" x14ac:dyDescent="0.25">
      <c r="A85" s="1"/>
      <c r="B85" s="1"/>
    </row>
    <row r="86" spans="1:2" x14ac:dyDescent="0.25">
      <c r="A86" s="1"/>
      <c r="B86" s="1"/>
    </row>
    <row r="87" spans="1:2" x14ac:dyDescent="0.25">
      <c r="A87" s="1"/>
      <c r="B87" s="1"/>
    </row>
    <row r="88" spans="1:2" x14ac:dyDescent="0.25">
      <c r="A88" s="1"/>
      <c r="B88" s="1"/>
    </row>
    <row r="89" spans="1:2" x14ac:dyDescent="0.25">
      <c r="A89" s="1"/>
      <c r="B89" s="1"/>
    </row>
    <row r="90" spans="1:2" x14ac:dyDescent="0.25">
      <c r="A90" s="1"/>
      <c r="B90" s="1"/>
    </row>
    <row r="91" spans="1:2" x14ac:dyDescent="0.25">
      <c r="A91" s="1"/>
      <c r="B91" s="1"/>
    </row>
    <row r="92" spans="1:2" x14ac:dyDescent="0.25">
      <c r="A92" s="1"/>
      <c r="B92" s="1"/>
    </row>
    <row r="93" spans="1:2" x14ac:dyDescent="0.25">
      <c r="A93" s="1"/>
      <c r="B93" s="1"/>
    </row>
    <row r="94" spans="1:2" x14ac:dyDescent="0.25">
      <c r="A94" s="1"/>
      <c r="B94" s="1"/>
    </row>
    <row r="95" spans="1:2" x14ac:dyDescent="0.25">
      <c r="A95" s="1"/>
      <c r="B95" s="1"/>
    </row>
    <row r="96" spans="1:2" x14ac:dyDescent="0.25">
      <c r="A96" s="1"/>
      <c r="B96" s="1"/>
    </row>
    <row r="97" spans="1:2" x14ac:dyDescent="0.25">
      <c r="A97" s="1"/>
      <c r="B97" s="1"/>
    </row>
    <row r="98" spans="1:2" x14ac:dyDescent="0.25">
      <c r="A98" s="1"/>
      <c r="B98" s="1"/>
    </row>
  </sheetData>
  <sortState ref="A13:CE98">
    <sortCondition ref="A13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2020_02_10_1200_1_basil_13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Stevens, James R</dc:creator>
  <cp:lastModifiedBy>Stevens, James R</cp:lastModifiedBy>
  <dcterms:created xsi:type="dcterms:W3CDTF">2020-02-11T12:33:57Z</dcterms:created>
  <dcterms:modified xsi:type="dcterms:W3CDTF">2020-02-13T09:40:14Z</dcterms:modified>
</cp:coreProperties>
</file>